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updateLinks="never"/>
  <mc:AlternateContent xmlns:mc="http://schemas.openxmlformats.org/markup-compatibility/2006">
    <mc:Choice Requires="x15">
      <x15ac:absPath xmlns:x15ac="http://schemas.microsoft.com/office/spreadsheetml/2010/11/ac" url="C:\Users\LENOVO\Desktop\EJERCICIOS CLASES ELIAS\EJERCICIOS OPERACIÓN RENTA AT2025\SET COMPLETO\"/>
    </mc:Choice>
  </mc:AlternateContent>
  <xr:revisionPtr revIDLastSave="0" documentId="13_ncr:1_{5CF6D53C-3F0C-4B55-BD77-93A879C90BCA}" xr6:coauthVersionLast="47" xr6:coauthVersionMax="47" xr10:uidLastSave="{00000000-0000-0000-0000-000000000000}"/>
  <bookViews>
    <workbookView xWindow="-108" yWindow="-108" windowWidth="23256" windowHeight="12456" tabRatio="818" xr2:uid="{00000000-000D-0000-FFFF-FFFF00000000}"/>
  </bookViews>
  <sheets>
    <sheet name="Antecedentes" sheetId="13" r:id="rId1"/>
    <sheet name="RRE 14 D) N°3" sheetId="7" r:id="rId2"/>
    <sheet name="F22 - ANVERSO" sheetId="29" r:id="rId3"/>
    <sheet name="F22 - REVERSO" sheetId="30" r:id="rId4"/>
    <sheet name="F22- SOCIO MARTINEZ" sheetId="31" r:id="rId5"/>
    <sheet name="F22 - SOCIO SANCHEZ" sheetId="32" r:id="rId6"/>
    <sheet name="DJ 1948" sheetId="14" r:id="rId7"/>
    <sheet name="Tabla IGC" sheetId="12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5" i="14" l="1"/>
  <c r="J24" i="14"/>
  <c r="B25" i="14"/>
  <c r="B24" i="14"/>
  <c r="E34" i="32"/>
  <c r="Q34" i="32" s="1"/>
  <c r="Q75" i="32"/>
  <c r="O6" i="32"/>
  <c r="Q6" i="32"/>
  <c r="Q85" i="32"/>
  <c r="Q85" i="31"/>
  <c r="Q55" i="31"/>
  <c r="E34" i="31"/>
  <c r="Q41" i="32" l="1"/>
  <c r="Q48" i="32" s="1"/>
  <c r="Q51" i="32" s="1"/>
  <c r="Q79" i="32"/>
  <c r="L145" i="32" s="1"/>
  <c r="Q145" i="32" s="1"/>
  <c r="Q83" i="32"/>
  <c r="Q34" i="31"/>
  <c r="Q41" i="31" s="1"/>
  <c r="Q48" i="31" s="1"/>
  <c r="Q79" i="31" s="1"/>
  <c r="Q75" i="31"/>
  <c r="Q175" i="32" l="1"/>
  <c r="Q159" i="32"/>
  <c r="Q162" i="32" s="1"/>
  <c r="Q165" i="32" s="1"/>
  <c r="Q83" i="31"/>
  <c r="L145" i="31"/>
  <c r="Q145" i="31" s="1"/>
  <c r="Q176" i="32" l="1"/>
  <c r="Q177" i="32" s="1"/>
  <c r="Q181" i="32" s="1"/>
  <c r="Q175" i="31"/>
  <c r="Q159" i="31"/>
  <c r="Q162" i="31" s="1"/>
  <c r="Q165" i="31" s="1"/>
  <c r="Q176" i="31" l="1"/>
  <c r="Q177" i="31" s="1"/>
  <c r="Q181" i="31" s="1"/>
  <c r="Q118" i="30" l="1"/>
  <c r="Q106" i="30"/>
  <c r="G118" i="30"/>
  <c r="G117" i="30"/>
  <c r="G115" i="30"/>
  <c r="G111" i="30"/>
  <c r="G106" i="30"/>
  <c r="Q88" i="30"/>
  <c r="G99" i="30"/>
  <c r="G97" i="30"/>
  <c r="G88" i="30"/>
  <c r="E99" i="30"/>
  <c r="E97" i="30"/>
  <c r="E94" i="30"/>
  <c r="E93" i="30"/>
  <c r="E88" i="30"/>
  <c r="E56" i="30"/>
  <c r="E51" i="30"/>
  <c r="E53" i="30"/>
  <c r="E52" i="30"/>
  <c r="E50" i="30"/>
  <c r="E47" i="30"/>
  <c r="E79" i="30"/>
  <c r="E75" i="30"/>
  <c r="E72" i="30"/>
  <c r="E71" i="30"/>
  <c r="E64" i="30"/>
  <c r="E59" i="30"/>
  <c r="E36" i="30"/>
  <c r="E37" i="30" s="1"/>
  <c r="E38" i="30"/>
  <c r="E30" i="30"/>
  <c r="E3" i="30"/>
  <c r="E40" i="30" l="1"/>
  <c r="K118" i="30"/>
  <c r="I118" i="30"/>
  <c r="G100" i="30"/>
  <c r="Q99" i="30"/>
  <c r="O99" i="30"/>
  <c r="M99" i="30"/>
  <c r="K99" i="30"/>
  <c r="I99" i="30"/>
  <c r="E35" i="30"/>
  <c r="E12" i="30"/>
  <c r="Q49" i="29"/>
  <c r="Q4" i="29"/>
  <c r="H4" i="29"/>
  <c r="Q26" i="29"/>
  <c r="Q19" i="29"/>
  <c r="Q5" i="29"/>
  <c r="E44" i="30" l="1"/>
  <c r="Q48" i="29"/>
  <c r="Q79" i="29" s="1"/>
  <c r="Q95" i="29" l="1"/>
  <c r="Q82" i="29"/>
  <c r="Q85" i="29" s="1"/>
  <c r="Q96" i="29" l="1"/>
  <c r="Q97" i="29" s="1"/>
  <c r="U25" i="14" l="1"/>
  <c r="F25" i="7"/>
  <c r="C75" i="7"/>
  <c r="B95" i="7"/>
  <c r="B94" i="7"/>
  <c r="G14" i="13"/>
  <c r="G13" i="13"/>
  <c r="C72" i="7" l="1"/>
  <c r="H6" i="7"/>
  <c r="F39" i="7" l="1"/>
  <c r="F35" i="7"/>
  <c r="D35" i="7"/>
  <c r="C35" i="7"/>
  <c r="C34" i="7"/>
  <c r="C30" i="7"/>
  <c r="E30" i="7"/>
  <c r="B84" i="7"/>
  <c r="E39" i="13"/>
  <c r="D14" i="13"/>
  <c r="D13" i="13"/>
  <c r="A2" i="7"/>
  <c r="A3" i="7"/>
  <c r="A1" i="7"/>
  <c r="B33" i="7"/>
  <c r="B29" i="7"/>
  <c r="G15" i="13" l="1"/>
  <c r="B38" i="7"/>
  <c r="B39" i="7"/>
  <c r="C77" i="7" l="1"/>
  <c r="A38" i="7" l="1"/>
  <c r="D43" i="14" l="1"/>
  <c r="E43" i="14"/>
  <c r="F43" i="14"/>
  <c r="H43" i="14"/>
  <c r="I43" i="14"/>
  <c r="J43" i="14"/>
  <c r="K43" i="14"/>
  <c r="L43" i="14"/>
  <c r="M43" i="14"/>
  <c r="N43" i="14"/>
  <c r="O43" i="14"/>
  <c r="P43" i="14"/>
  <c r="Q43" i="14"/>
  <c r="S43" i="14"/>
  <c r="T43" i="14"/>
  <c r="U43" i="14"/>
  <c r="V43" i="14"/>
  <c r="W43" i="14"/>
  <c r="X43" i="14"/>
  <c r="Z43" i="14"/>
  <c r="AA43" i="14"/>
  <c r="AB43" i="14"/>
  <c r="AC43" i="14"/>
  <c r="AD43" i="14"/>
  <c r="AE43" i="14"/>
  <c r="AF43" i="14"/>
  <c r="G27" i="7" l="1"/>
  <c r="G40" i="7" s="1"/>
  <c r="I15" i="7"/>
  <c r="I27" i="7" s="1"/>
  <c r="H15" i="7"/>
  <c r="F15" i="7"/>
  <c r="E15" i="7"/>
  <c r="D15" i="7"/>
  <c r="C44" i="7"/>
  <c r="B22" i="7"/>
  <c r="B70" i="7"/>
  <c r="C57" i="7"/>
  <c r="E49" i="13"/>
  <c r="A39" i="7"/>
  <c r="B67" i="7"/>
  <c r="B66" i="7"/>
  <c r="A67" i="7"/>
  <c r="A66" i="7"/>
  <c r="C48" i="7"/>
  <c r="F24" i="14" l="1"/>
  <c r="U24" i="14"/>
  <c r="C15" i="7"/>
  <c r="E27" i="7"/>
  <c r="D16" i="7"/>
  <c r="H27" i="7"/>
  <c r="B85" i="7" l="1"/>
  <c r="B21" i="7"/>
  <c r="B89" i="7"/>
  <c r="C16" i="7"/>
  <c r="C55" i="7"/>
  <c r="C54" i="7"/>
  <c r="C58" i="7" l="1"/>
  <c r="G43" i="14"/>
  <c r="E40" i="7"/>
  <c r="B64" i="7" l="1"/>
  <c r="B63" i="7"/>
  <c r="A64" i="7"/>
  <c r="A63" i="7"/>
  <c r="B61" i="7" l="1"/>
  <c r="B68" i="7" l="1"/>
  <c r="B69" i="7" s="1"/>
  <c r="C60" i="7" s="1"/>
  <c r="C47" i="7" l="1"/>
  <c r="C45" i="7"/>
  <c r="E15" i="13"/>
  <c r="B25" i="7" l="1"/>
  <c r="F27" i="7" s="1"/>
  <c r="F40" i="7" s="1"/>
  <c r="C78" i="7"/>
  <c r="C49" i="7"/>
  <c r="C50" i="7" s="1"/>
  <c r="B18" i="7" s="1"/>
  <c r="B19" i="7" l="1"/>
  <c r="H40" i="7"/>
  <c r="I40" i="7"/>
  <c r="F25" i="14" l="1"/>
  <c r="D17" i="7"/>
  <c r="C17" i="7" s="1"/>
  <c r="C27" i="7" s="1"/>
  <c r="AB25" i="14" a="1"/>
  <c r="AB25" i="14" s="1"/>
  <c r="Y43" i="14" s="1"/>
  <c r="D27" i="7" l="1"/>
  <c r="D40" i="7" s="1"/>
  <c r="C40" i="7"/>
  <c r="C43" i="14"/>
  <c r="R43" i="14"/>
  <c r="B96" i="7"/>
  <c r="B97" i="7" s="1"/>
  <c r="B100" i="7"/>
  <c r="B90" i="7" l="1"/>
  <c r="B101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<sst xmlns="http://schemas.openxmlformats.org/spreadsheetml/2006/main" count="1302" uniqueCount="500">
  <si>
    <t>ABRIL</t>
  </si>
  <si>
    <t>ENERO</t>
  </si>
  <si>
    <t>FEBRERO</t>
  </si>
  <si>
    <t>MARZO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</si>
  <si>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</si>
  <si>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</si>
  <si>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</si>
  <si>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</si>
  <si>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</si>
  <si>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</si>
  <si>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</si>
  <si>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</si>
  <si>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Menos:</t>
  </si>
  <si>
    <t>Socios</t>
  </si>
  <si>
    <t>Retiros efectivos</t>
  </si>
  <si>
    <t>Detalle</t>
  </si>
  <si>
    <t>1. Registro de rentas empresariales y créditos.</t>
  </si>
  <si>
    <t>REX</t>
  </si>
  <si>
    <t>SAC</t>
  </si>
  <si>
    <t>A contar de 01.01.2017</t>
  </si>
  <si>
    <t>Acumulado hasta el 31.12.2016</t>
  </si>
  <si>
    <t>Sujetos a restitución</t>
  </si>
  <si>
    <t>Con devolución</t>
  </si>
  <si>
    <t>RAI</t>
  </si>
  <si>
    <t>Factor</t>
  </si>
  <si>
    <t>STUT</t>
  </si>
  <si>
    <t>No sujetos a restitución</t>
  </si>
  <si>
    <t>A contar 01.01.2020</t>
  </si>
  <si>
    <t>Capital</t>
  </si>
  <si>
    <t>Utilidades</t>
  </si>
  <si>
    <t xml:space="preserve">Fecha </t>
  </si>
  <si>
    <t>1. Datos de los propietarios y retiros</t>
  </si>
  <si>
    <t>ANUAL</t>
  </si>
  <si>
    <t>Saldos antes de imputaciones</t>
  </si>
  <si>
    <t>Saldo próximo año</t>
  </si>
  <si>
    <t>Retiros afectos</t>
  </si>
  <si>
    <t>Incremento por IDPC</t>
  </si>
  <si>
    <t xml:space="preserve">Base Imponible </t>
  </si>
  <si>
    <t>IGC</t>
  </si>
  <si>
    <t>Restitución 35%</t>
  </si>
  <si>
    <t>Crédito por IDPC</t>
  </si>
  <si>
    <t xml:space="preserve">Resultado </t>
  </si>
  <si>
    <t>(+) Ingresos percibidos</t>
  </si>
  <si>
    <t>(-) Egresos pagados</t>
  </si>
  <si>
    <t>Resultado tributario art. 14 D); N° 3; f) LIR</t>
  </si>
  <si>
    <t>Beneficio tributario 14 E) LIR</t>
  </si>
  <si>
    <t>Menos: Gastos rechazados inc. 2° art. 21 LIR</t>
  </si>
  <si>
    <t>RLI invertida en la empresa</t>
  </si>
  <si>
    <t>Tope 5.000 UF</t>
  </si>
  <si>
    <t>Pre - Resultado tributario</t>
  </si>
  <si>
    <t>Menos: Retiros historicos</t>
  </si>
  <si>
    <t>RESULTADO TRIBUTARIO DEFINITIVO</t>
  </si>
  <si>
    <t>Más:</t>
  </si>
  <si>
    <t>Crédito por IDPC del ejercicio</t>
  </si>
  <si>
    <t>Declaración Jurada anual sobre retiros, remesas y/o dividendos distribuidos,  o cantidades distribuidas a cualquier título  y créditos correspondientes, efectuados por contribuyentes sujetos al régimen de la letra A) y al número 3 de la letra D) del artículo 14 de la LIR,  y sobre saldo de retiros en exceso pendientes de imputación.</t>
  </si>
  <si>
    <t>F 1948</t>
  </si>
  <si>
    <t>Sección A: IDENTIFICACIÓN DEL DECLARANTE</t>
  </si>
  <si>
    <t>FOLIO</t>
  </si>
  <si>
    <t>ROL ÚNICO TRIBUTARIO</t>
  </si>
  <si>
    <t>NOMBRE O RAZÓN SOCIAL</t>
  </si>
  <si>
    <t xml:space="preserve">DOMICILIO </t>
  </si>
  <si>
    <t>COMUNA</t>
  </si>
  <si>
    <t xml:space="preserve">CORREO ELECTRÓNICO </t>
  </si>
  <si>
    <t>TELÉFONO</t>
  </si>
  <si>
    <t xml:space="preserve">Sección B: </t>
  </si>
  <si>
    <t>ANTECEDENTES DE LOS INFORMADOS (Receptor de los retiros, remesas o dividendos. Persona natural o jurídica)</t>
  </si>
  <si>
    <t>Fecha del retiro, remesa y/o dividendo distribuido</t>
  </si>
  <si>
    <t>RUT del Pleno Propietario  o Usufructuario  receptor del retiro, remesa y/o dividendo distribuido</t>
  </si>
  <si>
    <t>Usufructuario o Nudo Propietario de la acción o derecho social</t>
  </si>
  <si>
    <t>Cantidad de acciones al 31/12</t>
  </si>
  <si>
    <t>MONTOS DE RETIROS, REMESAS O DIVIDENDOS REAJUSTADOS ($)</t>
  </si>
  <si>
    <t>CRÉDITOS PARA IMPUESTO GLOBAL COMPLEMENTARIO O ADICIONAL</t>
  </si>
  <si>
    <t>Devolución de capital Art.17 N° 7 LIR.</t>
  </si>
  <si>
    <t>Número de Certificado</t>
  </si>
  <si>
    <t>Afectos a los Impuestos Global Complementario y/o Impuesto Adicional</t>
  </si>
  <si>
    <t>Rentas Exentas e Ingresos No Constitutivos de Renta (REX)</t>
  </si>
  <si>
    <t>Acumulados a Contar del 01.01.2017</t>
  </si>
  <si>
    <t>Acumulados Hasta el 31.12.2016</t>
  </si>
  <si>
    <t>Crédito por impuesto tasa adicional, Ex. Art. 21  LIR.</t>
  </si>
  <si>
    <t>Rentas Con Tributación Cumplida</t>
  </si>
  <si>
    <t xml:space="preserve">Rentas Exentas </t>
  </si>
  <si>
    <t>Ingresos No Constitutivos de  Renta</t>
  </si>
  <si>
    <t>Asociados a Rentas Afectas</t>
  </si>
  <si>
    <r>
      <t>Asociados a Rentas Exentas</t>
    </r>
    <r>
      <rPr>
        <b/>
        <sz val="11"/>
        <color theme="1"/>
        <rFont val="Calibri"/>
        <family val="2"/>
      </rPr>
      <t xml:space="preserve"> </t>
    </r>
    <r>
      <rPr>
        <sz val="11"/>
        <color theme="1"/>
        <rFont val="Calibri"/>
        <family val="2"/>
      </rPr>
      <t>(artículo 11, Ley 18.401)</t>
    </r>
  </si>
  <si>
    <r>
      <rPr>
        <sz val="11"/>
        <color theme="1"/>
        <rFont val="Calibri"/>
        <family val="2"/>
      </rPr>
      <t>Crédito por IPE</t>
    </r>
    <r>
      <rPr>
        <sz val="11"/>
        <color rgb="FFFF0000"/>
        <rFont val="Calibri"/>
        <family val="2"/>
      </rPr>
      <t xml:space="preserve"> </t>
    </r>
  </si>
  <si>
    <t xml:space="preserve">Crédito por IPE </t>
  </si>
  <si>
    <t>Rentas provenientes del registro RAP y Diferencia Inicial de sociedad acogida al ex Art. 14 TER A) LIR</t>
  </si>
  <si>
    <t>Otras rentas percibidas Sin Prioridad en su orden de imputación</t>
  </si>
  <si>
    <t>Exceso Distribuciones Desproporcionadas 
(N°9 Art.14 A)</t>
  </si>
  <si>
    <t>Utilidades afectadas con impuesto sustitutivo al FUT (ISFUT) Ley N°20.780</t>
  </si>
  <si>
    <t>Rentas generadas hasta el 31.12.1983 y/o utilidades afectadas con impuesto sustitutivo al FUT (ISFUT) LEY N°21.210</t>
  </si>
  <si>
    <t>Rentas Exentas de Impuesto Global Complementario (IGC) (Artículo 11, Ley 18.401), Afectas a Impuesto Adicional</t>
  </si>
  <si>
    <t>Rentas Exentas de Impuesto Global Complementario (IGC) y/o Impuesto Adicional (IA)</t>
  </si>
  <si>
    <t>No Sujetos a Restitución generados Hasta el 31.12.2019</t>
  </si>
  <si>
    <t>No Sujetos a Restitución generados a contar del 01.01.2020</t>
  </si>
  <si>
    <t>Sujetos a Restitución</t>
  </si>
  <si>
    <t>Sin derecho a devolución</t>
  </si>
  <si>
    <t>Con derecho a devolución</t>
  </si>
  <si>
    <t>GERARDO ARTURO ESCUDERO TOLEDO</t>
  </si>
  <si>
    <t>Con crédito por IDPC generados a contar del 01.01.2017</t>
  </si>
  <si>
    <t>Con crédito por IDPC acumulados  hasta el 31.12.2016</t>
  </si>
  <si>
    <t>Con  derecho a crédito por pago de IDPC voluntario</t>
  </si>
  <si>
    <t>Sin derecho a crédito</t>
  </si>
  <si>
    <t xml:space="preserve">Sección C: </t>
  </si>
  <si>
    <t>ANTECEDENTES DE RETIROS EN EXCESO (Detalle de saldos pendientes de imputación)</t>
  </si>
  <si>
    <t>RUT del beneficiario del retiro (titular o cesionario)</t>
  </si>
  <si>
    <t xml:space="preserve">Montos de retiros en exceso, reajustados ($)
</t>
  </si>
  <si>
    <t>C34</t>
  </si>
  <si>
    <t>C35</t>
  </si>
  <si>
    <t>CUADRO RESUMEN FINAL DE LA DECLARACION</t>
  </si>
  <si>
    <t xml:space="preserve">Total de casos Informados </t>
  </si>
  <si>
    <t>Exentos de impuesto global complementario (IGC) y/o impuesto adicional (IA)</t>
  </si>
  <si>
    <t>Asociados a Rentas Exentas (artículo 11, Ley 18.401)</t>
  </si>
  <si>
    <t>C36</t>
  </si>
  <si>
    <t>DECLARO BAJO JURAMENTO QUE LOS DATOS CONTENIDOS EN EL PRESENTE DOCUMENTO SON LA EXPRESION FIEL DE LA VERDAD, POR LO QUE ASUMO LA RESPONSABILIDAD CORRESPONDIENTE</t>
  </si>
  <si>
    <t>RUT REPRESENTANTE LEGAL</t>
  </si>
  <si>
    <t xml:space="preserve"> RUT DEL RESPONSABLE DE LA CONFECCIÓN DEL REGISTRO</t>
  </si>
  <si>
    <t>REBAJAS A LA RENTA</t>
  </si>
  <si>
    <t>Multas fiscales</t>
  </si>
  <si>
    <t>Pagos provisionales obligatorios (PPM)</t>
  </si>
  <si>
    <t>Impuesto primera categoría</t>
  </si>
  <si>
    <t>Gastos rechazados del inc 2° art. 21 LIR</t>
  </si>
  <si>
    <t>Gastos rechazados del inciso 2° art. 21 LIR</t>
  </si>
  <si>
    <t>Menos: Imputación créditos gastos rechazados inc. 2° art. 21</t>
  </si>
  <si>
    <t>Control</t>
  </si>
  <si>
    <t>(-) Reverso de RAI anterior</t>
  </si>
  <si>
    <t>(=) Saldos iniciales</t>
  </si>
  <si>
    <t>Más: RAI del ejercicio</t>
  </si>
  <si>
    <t>(+) CPT Simplificado</t>
  </si>
  <si>
    <t>(+) Retiros del ejercicio históricos</t>
  </si>
  <si>
    <t>(+) REX Negativo</t>
  </si>
  <si>
    <t>(-) REX positivo</t>
  </si>
  <si>
    <t>Más: Créditos por IDPC</t>
  </si>
  <si>
    <t>(+) CPT Inicial o Capital pagado…...................................…….................................................................</t>
  </si>
  <si>
    <t>(+) Incentivo al ahorro 14 E)…......................……......................................................................................</t>
  </si>
  <si>
    <t>(-) Gastos rechazados inc. 2° art. 21 LIR…...............................................................................................</t>
  </si>
  <si>
    <t>(-) Retiros del ejercicio…............................................................................................................................</t>
  </si>
  <si>
    <t>Imputado a RAI - con crédito no sujeto a restitución</t>
  </si>
  <si>
    <t>REX - RAP</t>
  </si>
  <si>
    <t>Rentas con tributación cumplida (RAP)</t>
  </si>
  <si>
    <t>Imputado a REX</t>
  </si>
  <si>
    <t>(+) Utilidad percibidas otras empresas chilenas……..............................................................................................................................</t>
  </si>
  <si>
    <t>Pérdida tributaria del ejercicio al 31 de diciembre</t>
  </si>
  <si>
    <t>Remanente ejercicio anterior o saldo inicial (saldo positivo)</t>
  </si>
  <si>
    <t>EJERCICIO RÉGIMEN 14D) N°3</t>
  </si>
  <si>
    <t>SAC no sujeto a restitución con Derecho a Devolución</t>
  </si>
  <si>
    <t>SAC 2016  con Derecho a Devolución</t>
  </si>
  <si>
    <t>3. Datos tributario - Saldo de registros tributario al 31.12.2023</t>
  </si>
  <si>
    <t>PPM</t>
  </si>
  <si>
    <t xml:space="preserve">Menos: </t>
  </si>
  <si>
    <t>Resultado F22</t>
  </si>
  <si>
    <t>N° Tramo</t>
  </si>
  <si>
    <t>Desde</t>
  </si>
  <si>
    <t>Hasta</t>
  </si>
  <si>
    <t>Rebaja</t>
  </si>
  <si>
    <t>BASE IMPONIBLE ANUAL</t>
  </si>
  <si>
    <t>Capital histórico al 31.12.2023</t>
  </si>
  <si>
    <t>(-) Capital histórico</t>
  </si>
  <si>
    <t>b) PPM de segunda categoría art. 84 letra b) LIR</t>
  </si>
  <si>
    <t>c) PPM Voluntario, según art. 88 incs. 1° y 2° LIR</t>
  </si>
  <si>
    <t>Menos: Retiros del ejercicio históricos</t>
  </si>
  <si>
    <t>REGIMEN PROPYME ART. 14 D) N° 3 LIR</t>
  </si>
  <si>
    <t>Socio Martinez</t>
  </si>
  <si>
    <t>Socio Sanchez</t>
  </si>
  <si>
    <t>Actualizados</t>
  </si>
  <si>
    <t>4. Situación tributaria Socio Martinez</t>
  </si>
  <si>
    <t>5. Situación tributaria Socio Sanchez</t>
  </si>
  <si>
    <t>Otros aumentos del ejercicio</t>
  </si>
  <si>
    <t>ELÍAS CASANOVA</t>
  </si>
  <si>
    <t>2. Tabla de reajuste VIPC 2024</t>
  </si>
  <si>
    <t>La empresa A&amp;C Telecomunicaciones Limitada, acogida al régimen propyme Art. 14 D) N° 3 de la LIR, le entrega la siguiente información al 31.12.2024. La empresa inició actividades el 31.01.2015</t>
  </si>
  <si>
    <t>30.03.2024</t>
  </si>
  <si>
    <t>30.12.2024</t>
  </si>
  <si>
    <t>CPT Simplificado al 31.12.2023</t>
  </si>
  <si>
    <t>4. Determinación resultado tributario al 31.12.2024 ( históricos)</t>
  </si>
  <si>
    <t>30.03.2024 Sr. Martinez</t>
  </si>
  <si>
    <t>2. Determinación Capital propio simplificado al 31.12.2024, según 14 D) N° 3, letra j) de la LIR</t>
  </si>
  <si>
    <t>(=) Capital propio tributario al 31.12.2024</t>
  </si>
  <si>
    <t>3. Determinación resultado tributario al 31.12.2024 ( históricos)</t>
  </si>
  <si>
    <t>AT.2025</t>
  </si>
  <si>
    <t>Y más</t>
  </si>
  <si>
    <t>UF al 31.12.2024</t>
  </si>
  <si>
    <t>Impuesto de primera categoría (RLI x 12,5%)</t>
  </si>
  <si>
    <t>(+) Resultado tributario del ejercicio ….............................................................................................</t>
  </si>
  <si>
    <t>OPERACIÓN RENTA AT2025</t>
  </si>
  <si>
    <t>+</t>
  </si>
  <si>
    <t>a) Rentas propias de la actividad de renta presunta</t>
  </si>
  <si>
    <t>b) Rentas por participaciones o cuotas de comunidades obtenidas por la empresa que determina su renta presunta</t>
  </si>
  <si>
    <t>Sueldos y otras rentas similares de fuente extranjera</t>
  </si>
  <si>
    <t>=</t>
  </si>
  <si>
    <t>a) Rentas propias de actividad de renta presunta agrícola</t>
  </si>
  <si>
    <t>b) Rentas propias de actividad de renta presunta transporte de pasajeros</t>
  </si>
  <si>
    <t>c) Rentas propias de actividad de renta presunta transporte de carga</t>
  </si>
  <si>
    <t>d) Rentas propias de actividad de renta presunta minera</t>
  </si>
  <si>
    <t>a) Componente ad valorem según art. 2 Ley N° 21.591</t>
  </si>
  <si>
    <t>Remanente de crédito por reliquidación del IUSC y/o por ahorro neto positivo, proveniente de códigos 162 y/o 174</t>
  </si>
  <si>
    <t>Rentas presuntas propias y/o de terceros, según art. 14 letra B) N° 2 y art. 34 LIR</t>
  </si>
  <si>
    <t>b) Rentas por participaciones o cuotas de comunidad obtenidas por la empresa que determina su renta efectiva sin contabilidad completa</t>
  </si>
  <si>
    <t>c) Rentas por participaciones o cuotas de comunidad obtenida por la empresa que determinan su renta efectiva sin contabilidad completa, provenientes de otras empresas en las que participa</t>
  </si>
  <si>
    <t>d) Rentas efectivas de terceros obtenidas por empresas acogidas al régimen de renta presunta</t>
  </si>
  <si>
    <t>e) Rentas esporádicas</t>
  </si>
  <si>
    <t>f) Otras rentas propias y/o de terceros</t>
  </si>
  <si>
    <t>Rentas asignada propias y/o de terceros, provenientes de empresas sujetas al art. 14 letra D) N° 8 LIR</t>
  </si>
  <si>
    <t>Rentas percibidas de los arts. 42 Nº 2 (honorarios) y 48 (rem. directores S.A.) LIR, según Recuadro N° 1</t>
  </si>
  <si>
    <t>a) Rentas de capitales mobiliarios (art. 20 N° 2 LIR)</t>
  </si>
  <si>
    <t>c) Retiros de ELD (arts. 42 ter y quáter LIR)</t>
  </si>
  <si>
    <t>Rentas exentas del IGC, según art. 54 N° 3 LIR</t>
  </si>
  <si>
    <t>b) Retiros y/o dividendos informados por las empresas y sociedades administradoras de FI y FM</t>
  </si>
  <si>
    <t>d) Otras Rentas exentas del IGC, según art. 54 N° 3 LIR</t>
  </si>
  <si>
    <t>Otras rentas de fuente chilena afectas al IGC o IA (según instrucciones)</t>
  </si>
  <si>
    <t>Otras rentas de fuente extranjera afectas al IGC o IA (según instrucciones)</t>
  </si>
  <si>
    <t>Sueldos, pensiones y otras rentas similares de fuente nacional</t>
  </si>
  <si>
    <t>Incremento por IDPC, según arts. 54 N° 1 y 62 LIR</t>
  </si>
  <si>
    <t>SUB TOTAL (Si declara IA trasladar a código 133 o  32)</t>
  </si>
  <si>
    <t>Cotizaciones previsionales correspondientes al empresario o socio, según art. 55 letra b) LIR</t>
  </si>
  <si>
    <t>20% cuotas fondos de inversión adquiridas antes del 04.06.93, según art. 6 Transitorio Ley N° 19.247</t>
  </si>
  <si>
    <t>Ahorro previsional, según art. 42 bis inc. 1° LIR</t>
  </si>
  <si>
    <t>BASE IMPONIBLE ANUAL DE IUSC o IGC</t>
  </si>
  <si>
    <t>IDPC sobre rentas presuntas, según art. 34 LIR</t>
  </si>
  <si>
    <t>b) Mayor valor en la enajenación de bienes raíces situados en Chile</t>
  </si>
  <si>
    <t>d) Otras rentas efectivas afectas a lDPC e impuestos finales</t>
  </si>
  <si>
    <t>e) Otras rentas de fuente extranjera afectas</t>
  </si>
  <si>
    <t>Impuesto de 40% empresas del Estado, según art. 2º D.L. N° 2.398 de 1978</t>
  </si>
  <si>
    <t>Royalty Minero Ley N° 21.591</t>
  </si>
  <si>
    <t>Diferencia de IA por crédito indebido por IDPC o por crédito indebido del art. 41 A en caso de empresas acogidas al régimen del art. 14 letras A) y D) N° 3, según art. 74 N° 4 LIR</t>
  </si>
  <si>
    <t>Tasa adicional de 10% de IA, sobre cantidades declaradas en código 106, según art. 21 inc 3° LIR</t>
  </si>
  <si>
    <t>Retención de impuesto sobre gastos rechazados y otras partidas (tasa 45%), según art. 74 N° 4 LIR</t>
  </si>
  <si>
    <t>Retención de IA en carácter de único (activos subyacentes) (tasa 20% y/o 35%), según art. 74 N° 4 LIR</t>
  </si>
  <si>
    <t>Retención del IA sobre rentas asignadas empresas acogidas al régimen de los arts. 14 letra B) N° 1 , 2 y/o 14 letra D) N° 8, según art. 74 N° 4 LIR</t>
  </si>
  <si>
    <t>Débito fiscal por restitución crédito por IDPC, según art. 63 inc. final LIR</t>
  </si>
  <si>
    <t>Impuesto único talleres artesanales</t>
  </si>
  <si>
    <t>Impuesto único pescadores artesanales</t>
  </si>
  <si>
    <t>Impuesto único por retiros de ahorro previsional, según art. 42 bis inc. 1° N° 3 LIR</t>
  </si>
  <si>
    <t>Restitución crédito por gastos de capacitación excesivo, según  art. 6° Ley N° 20.326</t>
  </si>
  <si>
    <t>DEDUCCIONES A LOS IMPUESTOS</t>
  </si>
  <si>
    <t>PPM y remanente del IEAM</t>
  </si>
  <si>
    <t>Crédito fiscal AFP, según art. 23 D.L. N° 3.500 de 1980</t>
  </si>
  <si>
    <t>Crédito por gastos de capacitación, según Ley N° 19.518</t>
  </si>
  <si>
    <t>Crédito por desembolsos directos por trazabilidad (art. 60 quinquies Código Tributario)</t>
  </si>
  <si>
    <t>Crédito empresas constructoras</t>
  </si>
  <si>
    <t>Crédito por reintegro de peajes, según art. 1° Ley N° 19.764</t>
  </si>
  <si>
    <t>Retenciones por rentas declaradas en código 110 (Recuadro N°1)</t>
  </si>
  <si>
    <t>Mayor retención por sueldos, pensiones y otras rentas similares declaradas en código 1098, según art. 88 inc. final LIR</t>
  </si>
  <si>
    <t>Retenciones efectuadas por instituciones autorizadas con tasa 15%, sobre los retiros de ahorro previsional, según art. 42 bis N° 3 incs. 2° y 3° LIR</t>
  </si>
  <si>
    <t>Retenciones por retiros de seguros de vida con ahorro y seguros dotales, y retenciones efectuadas sobre las rentas de capitales mobiliarios</t>
  </si>
  <si>
    <t>Retenciones por rentas declaradas en códigos 104, 106, 108, 955, 1632, 155, 1032, 1891, 908, 951, 32 y 1829</t>
  </si>
  <si>
    <t>Retenciones por actividades mineras según el N° 6 del art. 74 LIR</t>
  </si>
  <si>
    <t>Créditos puestos a disposición de los socios por la sociedad respectiva, según instrucciones</t>
  </si>
  <si>
    <t>Crédito por sistemas solares térmicos, según Ley N° 20.365</t>
  </si>
  <si>
    <t>PPM puestos a disposición de los propietarios de empresas del régimen de transparencia tributaria del art. 14 letra D) N° 8 LIR</t>
  </si>
  <si>
    <t>Pago provisional exportadores, según ex-art. 13 Ley N° 18.768</t>
  </si>
  <si>
    <t>Retenciones sobre intereses, según art. 74 N° 7 y 8 LIR</t>
  </si>
  <si>
    <t>Impuestos declarados y pagados en conformidad al art. 69 N° 4 LIR</t>
  </si>
  <si>
    <t>Excedente crédito por IDPC del código 76</t>
  </si>
  <si>
    <t>Deducción de impuesto por tasas rebajadas en virtud de convenios para evitar la doble tributación</t>
  </si>
  <si>
    <t>Crédito por la compra de viviendas nuevas adquiridas con créditos con garantía hipotecaria, según Ley N° 21.631</t>
  </si>
  <si>
    <t>Número de cuenta</t>
  </si>
  <si>
    <t>Tipo de cuenta</t>
  </si>
  <si>
    <t>RECARGOS POR DECLARACIÓN FUERA DE PLAZO</t>
  </si>
  <si>
    <t>MÁS: reajustes declaración fuera de plazo</t>
  </si>
  <si>
    <t>MÁS: intereses y multas declaración fuera de plazo</t>
  </si>
  <si>
    <t>TOTAL A PAGAR (códigos 91+92+ 93)</t>
  </si>
  <si>
    <t>Base Imponible afecta a IDPC o pérdida tributaria del ejercicio</t>
  </si>
  <si>
    <t>+/-</t>
  </si>
  <si>
    <t>RECUADRO N° 21: REGISTRO SAC (ART. 14 LETRA D) N° 3 LIR)</t>
  </si>
  <si>
    <t>Acumulados a contar desde el 01.01.2017</t>
  </si>
  <si>
    <t>No Sujeto a Restitución</t>
  </si>
  <si>
    <t>Remanente ejercicio anterior o saldo inicial (saldo negativo)</t>
  </si>
  <si>
    <t>Monto imputado al ISIF arts. 10 y 11 Ley N° 21.681</t>
  </si>
  <si>
    <t>Asignado a retiros en exceso y devoluciones de capital efectuados en el ejercicio</t>
  </si>
  <si>
    <r>
      <rPr>
        <b/>
        <sz val="10"/>
        <color rgb="FFFFFFFF"/>
        <rFont val="Arial Narrow"/>
        <family val="2"/>
      </rPr>
      <t>IMPUESTOS ANUALES A LA RENTA</t>
    </r>
  </si>
  <si>
    <r>
      <rPr>
        <b/>
        <sz val="11"/>
        <color rgb="FF404040"/>
        <rFont val="Arial Narrow"/>
        <family val="2"/>
      </rPr>
      <t>IMPUESTOS DETERMINADOS</t>
    </r>
  </si>
  <si>
    <r>
      <rPr>
        <b/>
        <sz val="11"/>
        <color rgb="FF404040"/>
        <rFont val="Arial Narrow"/>
        <family val="2"/>
      </rPr>
      <t>IMPUESTOS</t>
    </r>
  </si>
  <si>
    <r>
      <rPr>
        <b/>
        <sz val="11"/>
        <color rgb="FF404040"/>
        <rFont val="Arial Narrow"/>
        <family val="2"/>
      </rPr>
      <t>BASE IMPONIBLE</t>
    </r>
  </si>
  <si>
    <r>
      <rPr>
        <b/>
        <sz val="11"/>
        <color rgb="FF404040"/>
        <rFont val="Arial Narrow"/>
        <family val="2"/>
      </rPr>
      <t>REBAJAS AL IMPUESTO</t>
    </r>
  </si>
  <si>
    <r>
      <rPr>
        <sz val="11"/>
        <color rgb="FF404040"/>
        <rFont val="Arial Narrow"/>
        <family val="2"/>
      </rPr>
      <t>+</t>
    </r>
  </si>
  <si>
    <r>
      <rPr>
        <sz val="11"/>
        <color rgb="FF404040"/>
        <rFont val="Arial Narrow"/>
        <family val="2"/>
      </rPr>
      <t>IDPC de empresas acogidas al régimen Pro Pyme, según art. 14 letra D) N° 3 LIR</t>
    </r>
  </si>
  <si>
    <r>
      <rPr>
        <sz val="11"/>
        <color rgb="FF404040"/>
        <rFont val="Arial Narrow"/>
        <family val="2"/>
      </rPr>
      <t>IDPC de empresas acogidas al régimen de imputación parcial de créditos, según art. 14 letra A) LIR</t>
    </r>
  </si>
  <si>
    <t>IDPC contribuyentes  o entidades sin vínculo directo o indirecto con propietarios afectos a IGC o IA, según art. 14 letra G) LIR</t>
  </si>
  <si>
    <r>
      <rPr>
        <sz val="11"/>
        <color rgb="FF404040"/>
        <rFont val="Arial Narrow"/>
        <family val="2"/>
      </rPr>
      <t>IDPC sobre rentas efectivas determinadas sin contabilidad completa</t>
    </r>
  </si>
  <si>
    <t>a) Rentas del arrendamiento, subarrendamiento, usufructo o cesión de cualquier otra forma de uso o goce temporal de bienes raíces agrícolas y no agrícolas</t>
  </si>
  <si>
    <t xml:space="preserve">c) Rentas obtenidas por contribuyentes con contabilidad simplificada   </t>
  </si>
  <si>
    <r>
      <rPr>
        <sz val="11"/>
        <color rgb="FF404040"/>
        <rFont val="Arial Narrow"/>
        <family val="2"/>
      </rPr>
      <t>Pago voluntario a título de IDPC, según art. 14 letra A) N° 6 LIR</t>
    </r>
  </si>
  <si>
    <r>
      <rPr>
        <sz val="11"/>
        <color rgb="FF404040"/>
        <rFont val="Arial Narrow"/>
        <family val="2"/>
      </rPr>
      <t>Diferencia de créditos por IDPC otorgados en forma indebida o en exceso, según art. 14 letra A) N° 7 LIR</t>
    </r>
  </si>
  <si>
    <r>
      <rPr>
        <sz val="11"/>
        <color rgb="FF404040"/>
        <rFont val="Arial Narrow"/>
        <family val="2"/>
      </rPr>
      <t>Impuesto específico a la actividad minera, según art. 64 bis LIR</t>
    </r>
  </si>
  <si>
    <t>b) Componente del margen según art. 3 o art. 4 Ley N° 21.591</t>
  </si>
  <si>
    <r>
      <rPr>
        <sz val="11"/>
        <color rgb="FF404040"/>
        <rFont val="Arial Narrow"/>
        <family val="2"/>
      </rPr>
      <t>Impuesto único de 10% por enajenación de bienes raíces, según art. 17 N° 8 letra b) LIR y/o art. 4 Ley N° 21.078</t>
    </r>
  </si>
  <si>
    <r>
      <rPr>
        <sz val="11"/>
        <color rgb="FF404040"/>
        <rFont val="Arial Narrow"/>
        <family val="2"/>
      </rPr>
      <t>Impuesto único de 40% sobre gastos rechazados y otras partidas, según art. 21 inc. 1°, art. 14 letra A) N° 9 LIR</t>
    </r>
  </si>
  <si>
    <r>
      <rPr>
        <sz val="11"/>
        <color rgb="FF404040"/>
        <rFont val="Arial Narrow"/>
        <family val="2"/>
      </rPr>
      <t>Impuesto único de 10% por enajenación o rescate de acciones de S.A. con presencia bursátil, de cuotas de fondos de
inversión y fondos mutuos, según art. 107 LIR vigente a partir del 02.09.2022</t>
    </r>
  </si>
  <si>
    <r>
      <rPr>
        <sz val="11"/>
        <color rgb="FF404040"/>
        <rFont val="Arial Narrow"/>
        <family val="2"/>
      </rPr>
      <t>Contribución para el desarrollo regional según art. 32 Ley N° 21.210</t>
    </r>
  </si>
  <si>
    <r>
      <rPr>
        <sz val="11"/>
        <color rgb="FF404040"/>
        <rFont val="Arial Narrow"/>
        <family val="2"/>
      </rPr>
      <t>IA en carácter de único (activos subyacentes), según art. 58 N° 3 LIR</t>
    </r>
  </si>
  <si>
    <r>
      <rPr>
        <sz val="11"/>
        <color rgb="FF404040"/>
        <rFont val="Arial Narrow"/>
        <family val="2"/>
      </rPr>
      <t>Impuesto único de 10%, según art. 82 del art. 1° Ley N° 20.712</t>
    </r>
  </si>
  <si>
    <r>
      <rPr>
        <sz val="11"/>
        <color rgb="FF404040"/>
        <rFont val="Arial Narrow"/>
        <family val="2"/>
      </rPr>
      <t>Impuesto único por exceso de endeudamiento, según art. 41 F LIR</t>
    </r>
  </si>
  <si>
    <r>
      <rPr>
        <sz val="11"/>
        <color rgb="FF404040"/>
        <rFont val="Arial Narrow"/>
        <family val="2"/>
      </rPr>
      <t>IA según ex D.L. N° 600 de 1974</t>
    </r>
  </si>
  <si>
    <r>
      <rPr>
        <sz val="11"/>
        <color rgb="FF404040"/>
        <rFont val="Arial Narrow"/>
        <family val="2"/>
      </rPr>
      <t>IA según arts. 58 N° 1 y 2 y 60 inc. 1° LIR</t>
    </r>
  </si>
  <si>
    <r>
      <rPr>
        <sz val="11"/>
        <color rgb="FF404040"/>
        <rFont val="Arial Narrow"/>
        <family val="2"/>
      </rPr>
      <t>Impuesto único tasa 25% por distribuciones desproporcionadas, según art. 39° transitorio Ley N° 21.210</t>
    </r>
  </si>
  <si>
    <t xml:space="preserve">IMPUESTOS ANUALES A LA RENTA </t>
  </si>
  <si>
    <r>
      <rPr>
        <b/>
        <sz val="11"/>
        <color rgb="FF404040"/>
        <rFont val="Arial Narrow"/>
        <family val="2"/>
      </rPr>
      <t>DEDUCCIONES A LOS IMPUESTOS</t>
    </r>
  </si>
  <si>
    <r>
      <rPr>
        <sz val="11"/>
        <color rgb="FF404040"/>
        <rFont val="Arial Narrow"/>
        <family val="2"/>
      </rPr>
      <t>Reliquidación IGC por término de giro de empresa acogida al régimen del art. 14 letras A) y D) N° 3 y 8, según art. 38 bis
N° 3 LIR</t>
    </r>
  </si>
  <si>
    <r>
      <rPr>
        <sz val="11"/>
        <color rgb="FF404040"/>
        <rFont val="Arial Narrow"/>
        <family val="2"/>
      </rPr>
      <t>-</t>
    </r>
  </si>
  <si>
    <t xml:space="preserve">a) PPM arts. 84 letras a), c) , e), y h) y 14 D N° 3 letra (k) LIR </t>
  </si>
  <si>
    <t xml:space="preserve">d) Remanente del IEAM anotado en el código 829 del recuadro N° 8 </t>
  </si>
  <si>
    <t>PPUA sin derecho a devolución, según art. 27° transitorio de la Ley N° 21.210</t>
  </si>
  <si>
    <t xml:space="preserve">PPUA con derecho a devolución, según art. 27° transitorio de la Ley N° </t>
  </si>
  <si>
    <t>-</t>
  </si>
  <si>
    <t>Remanente de crédito por IDPC proveniente de códigos 1638 y/o 610</t>
  </si>
  <si>
    <r>
      <rPr>
        <b/>
        <sz val="11"/>
        <color rgb="FF404040"/>
        <rFont val="Arial Narrow"/>
        <family val="2"/>
      </rPr>
      <t>OTROS CARGOS</t>
    </r>
  </si>
  <si>
    <r>
      <rPr>
        <sz val="11"/>
        <color rgb="FF404040"/>
        <rFont val="Arial Narrow"/>
        <family val="2"/>
      </rPr>
      <t>Cargo por cotizaciones previsionales, según arts. 89 y sgtes. D.L. N° 3.500 de 1980</t>
    </r>
  </si>
  <si>
    <r>
      <rPr>
        <sz val="11"/>
        <color rgb="FF404040"/>
        <rFont val="Arial Narrow"/>
        <family val="2"/>
      </rPr>
      <t>Monto a pagar cuota(s) préstamo(s) tasa 0% (préstamos solidarios del Estado)</t>
    </r>
  </si>
  <si>
    <r>
      <rPr>
        <sz val="11"/>
        <color rgb="FF585858"/>
        <rFont val="Arial Narrow"/>
        <family val="2"/>
      </rPr>
      <t>+</t>
    </r>
  </si>
  <si>
    <r>
      <rPr>
        <sz val="11"/>
        <color rgb="FF404040"/>
        <rFont val="Arial Narrow"/>
        <family val="2"/>
      </rPr>
      <t>Monto a pagar cuota anticipo solidario para pago de cotizaciones, según art. 21 inc. 1° y 3° Ley N° 21.354</t>
    </r>
  </si>
  <si>
    <r>
      <rPr>
        <b/>
        <sz val="11"/>
        <color rgb="FF404040"/>
        <rFont val="Arial Narrow"/>
        <family val="2"/>
      </rPr>
      <t>RESULTADO LIQUIDACIÓN ANUAL IMPUESTO A LA RENTA   (si el resultado es negativo o cero, deberá declarar por Internet)</t>
    </r>
  </si>
  <si>
    <r>
      <rPr>
        <sz val="11"/>
        <color rgb="FF585858"/>
        <rFont val="Arial Narrow"/>
        <family val="2"/>
      </rPr>
      <t>=</t>
    </r>
  </si>
  <si>
    <r>
      <rPr>
        <b/>
        <sz val="11"/>
        <color rgb="FFFFFFFF"/>
        <rFont val="Arial Narrow"/>
        <family val="2"/>
      </rPr>
      <t>REMANENTE DE CRÉDITO</t>
    </r>
  </si>
  <si>
    <r>
      <rPr>
        <sz val="11"/>
        <color rgb="FF404040"/>
        <rFont val="Arial Narrow"/>
        <family val="2"/>
      </rPr>
      <t>SALDO A FAVOR</t>
    </r>
  </si>
  <si>
    <r>
      <rPr>
        <sz val="11"/>
        <color rgb="FF404040"/>
        <rFont val="Arial Narrow"/>
        <family val="2"/>
      </rPr>
      <t>Menos: saldo puesto a disposición de los socios</t>
    </r>
  </si>
  <si>
    <r>
      <rPr>
        <sz val="11"/>
        <color rgb="FF585858"/>
        <rFont val="Arial Narrow"/>
        <family val="2"/>
      </rPr>
      <t>-</t>
    </r>
  </si>
  <si>
    <r>
      <rPr>
        <b/>
        <sz val="11"/>
        <color rgb="FF404040"/>
        <rFont val="Arial Narrow"/>
        <family val="2"/>
      </rPr>
      <t>DEVOLUCIÓN SOLICITADA</t>
    </r>
  </si>
  <si>
    <r>
      <rPr>
        <sz val="11"/>
        <color rgb="FF404040"/>
        <rFont val="Arial Narrow"/>
        <family val="2"/>
      </rPr>
      <t>Monto</t>
    </r>
  </si>
  <si>
    <r>
      <rPr>
        <b/>
        <sz val="11"/>
        <color rgb="FF404040"/>
        <rFont val="Arial Narrow"/>
        <family val="2"/>
      </rPr>
      <t>SOLICITO DEPOSITAR REMANENTE EN CUENTA CORRIENTE O DE AHORRO BANCARIA</t>
    </r>
  </si>
  <si>
    <r>
      <rPr>
        <sz val="11"/>
        <color rgb="FF585858"/>
        <rFont val="Arial Narrow"/>
        <family val="2"/>
      </rPr>
      <t>Nombre institución bancaria</t>
    </r>
  </si>
  <si>
    <t xml:space="preserve"> IMPUESTO A PAGAR</t>
  </si>
  <si>
    <r>
      <rPr>
        <sz val="11"/>
        <color rgb="FF404040"/>
        <rFont val="Arial Narrow"/>
        <family val="2"/>
      </rPr>
      <t>Impuesto adeudado</t>
    </r>
  </si>
  <si>
    <t xml:space="preserve">Reajuste art.72 LIR, código 305       </t>
  </si>
  <si>
    <r>
      <rPr>
        <sz val="11"/>
        <color rgb="FF404040"/>
        <rFont val="Arial Narrow"/>
        <family val="2"/>
      </rPr>
      <t xml:space="preserve">TOTAL A PAGAR (códigos </t>
    </r>
    <r>
      <rPr>
        <sz val="11"/>
        <rFont val="Arial Narrow"/>
        <family val="2"/>
      </rPr>
      <t>90 + 39)</t>
    </r>
  </si>
  <si>
    <t>IMPUTACIONES A LA PÉRDIDA TRIBUTARIA DEL EJERCICIO</t>
  </si>
  <si>
    <t>Dividendos o retiros percibidos afectos a impuestos finales, que absorben la pérdida tributaria</t>
  </si>
  <si>
    <t>Incremento por IDPC de los dividendos o retiros percibidos afectos a impuestos finales, que absorben la pérdida tributaria</t>
  </si>
  <si>
    <r>
      <rPr>
        <b/>
        <sz val="10"/>
        <color rgb="FF252525"/>
        <rFont val="Arial"/>
        <family val="2"/>
      </rPr>
      <t>RECUADRO N° 19: CPTS RÉGIMEN PRO PYME (ART. 14 LETRA D) N° 3 LIR)</t>
    </r>
  </si>
  <si>
    <t>Utilidades percibidas afectas a impuestos finales imputadas a la pérdida tributaria del ejercicio</t>
  </si>
  <si>
    <r>
      <rPr>
        <sz val="11"/>
        <color rgb="FF585858"/>
        <rFont val="Arial Narrow"/>
        <family val="2"/>
      </rPr>
      <t>PERCIBIDO O PAGADO</t>
    </r>
  </si>
  <si>
    <r>
      <rPr>
        <sz val="11"/>
        <color rgb="FF404040"/>
        <rFont val="Arial Narrow"/>
        <family val="2"/>
      </rPr>
      <t>Ingresos del giro percibidos</t>
    </r>
  </si>
  <si>
    <r>
      <rPr>
        <sz val="11"/>
        <color rgb="FF404040"/>
        <rFont val="Arial Narrow"/>
        <family val="2"/>
      </rPr>
      <t>Ingresos del giro devengados en ejercicios anteriores y percibidos en el ejercicio actual</t>
    </r>
  </si>
  <si>
    <r>
      <rPr>
        <sz val="11"/>
        <color rgb="FF404040"/>
        <rFont val="Arial Narrow"/>
        <family val="2"/>
      </rPr>
      <t>Rentas de fuente extranjera percibidas</t>
    </r>
  </si>
  <si>
    <r>
      <rPr>
        <sz val="11"/>
        <color rgb="FF404040"/>
        <rFont val="Arial Narrow"/>
        <family val="2"/>
      </rPr>
      <t>Intereses y reajustes percibidos por préstamos y otros</t>
    </r>
  </si>
  <si>
    <r>
      <rPr>
        <sz val="11"/>
        <color rgb="FF404040"/>
        <rFont val="Arial Narrow"/>
        <family val="2"/>
      </rPr>
      <t>Mayor valor percibido por rescate o enajenación de inversiones o bienes no depreciables</t>
    </r>
  </si>
  <si>
    <r>
      <rPr>
        <sz val="11"/>
        <color rgb="FF404040"/>
        <rFont val="Arial Narrow"/>
        <family val="2"/>
      </rPr>
      <t>Ingresos percibidos o devengados por operaciones con empresas relacionadas del art. 14 letra A) LIR</t>
    </r>
  </si>
  <si>
    <r>
      <rPr>
        <sz val="11"/>
        <color rgb="FF404040"/>
        <rFont val="Arial Narrow"/>
        <family val="2"/>
      </rPr>
      <t>Otros ingresos percibidos o devengados</t>
    </r>
  </si>
  <si>
    <r>
      <rPr>
        <sz val="11"/>
        <color rgb="FF404040"/>
        <rFont val="Arial Narrow"/>
        <family val="2"/>
      </rPr>
      <t>Ingreso diferido imputado en el ejercicio, debidamente incrementado y reajustado cuando corresponda</t>
    </r>
  </si>
  <si>
    <r>
      <rPr>
        <sz val="11"/>
        <color rgb="FF404040"/>
        <rFont val="Arial Narrow"/>
        <family val="2"/>
      </rPr>
      <t>Crédito sobre activos fijos adquiridos en el ejercicio (art. 33 bis LIR)</t>
    </r>
  </si>
  <si>
    <r>
      <rPr>
        <b/>
        <sz val="11"/>
        <color rgb="FF404040"/>
        <rFont val="Arial Narrow"/>
        <family val="2"/>
      </rPr>
      <t>Total de ingresos anuales</t>
    </r>
  </si>
  <si>
    <r>
      <rPr>
        <sz val="11"/>
        <color rgb="FF404040"/>
        <rFont val="Arial Narrow"/>
        <family val="2"/>
      </rPr>
      <t>=</t>
    </r>
  </si>
  <si>
    <r>
      <rPr>
        <sz val="11"/>
        <color rgb="FF404040"/>
        <rFont val="Arial Narrow"/>
        <family val="2"/>
      </rPr>
      <t>Gasto por saldo inicial de existencias o insumos del negocio en cambio de régimen, pagados</t>
    </r>
  </si>
  <si>
    <r>
      <rPr>
        <sz val="11"/>
        <color rgb="FF404040"/>
        <rFont val="Arial Narrow"/>
        <family val="2"/>
      </rPr>
      <t>Gasto por saldo inicial de activos fijos depreciables en cambio de régimen, pagados</t>
    </r>
  </si>
  <si>
    <r>
      <rPr>
        <sz val="11"/>
        <color rgb="FF404040"/>
        <rFont val="Arial Narrow"/>
        <family val="2"/>
      </rPr>
      <t>Gasto por pérdida tributaria en cambio de régimen</t>
    </r>
  </si>
  <si>
    <r>
      <rPr>
        <sz val="11"/>
        <color rgb="FF404040"/>
        <rFont val="Arial Narrow"/>
        <family val="2"/>
      </rPr>
      <t>Existencias, insumos y servicios del negocio, pagados</t>
    </r>
  </si>
  <si>
    <r>
      <rPr>
        <sz val="11"/>
        <color rgb="FF404040"/>
        <rFont val="Arial Narrow"/>
        <family val="2"/>
      </rPr>
      <t>Existencias, insumos y servicios del negocio adeudados en ejercicios anteriores y pagados en el ejercicio actual</t>
    </r>
  </si>
  <si>
    <r>
      <rPr>
        <sz val="11"/>
        <color rgb="FF404040"/>
        <rFont val="Arial Narrow"/>
        <family val="2"/>
      </rPr>
      <t>Gastos de rentas de fuente extranjera, pagados</t>
    </r>
  </si>
  <si>
    <r>
      <rPr>
        <sz val="11"/>
        <color rgb="FF404040"/>
        <rFont val="Arial Narrow"/>
        <family val="2"/>
      </rPr>
      <t>Remuneraciones pagadas</t>
    </r>
  </si>
  <si>
    <r>
      <rPr>
        <sz val="11"/>
        <color rgb="FF404040"/>
        <rFont val="Arial Narrow"/>
        <family val="2"/>
      </rPr>
      <t>Honorarios pagados</t>
    </r>
  </si>
  <si>
    <r>
      <rPr>
        <sz val="11"/>
        <color rgb="FF404040"/>
        <rFont val="Arial Narrow"/>
        <family val="2"/>
      </rPr>
      <t>Adquisición de bienes del activo fijo, pagados</t>
    </r>
  </si>
  <si>
    <r>
      <rPr>
        <sz val="11"/>
        <color rgb="FF404040"/>
        <rFont val="Arial Narrow"/>
        <family val="2"/>
      </rPr>
      <t>Arriendos pagados</t>
    </r>
  </si>
  <si>
    <r>
      <rPr>
        <sz val="11"/>
        <color rgb="FF404040"/>
        <rFont val="Arial Narrow"/>
        <family val="2"/>
      </rPr>
      <t>Gastos por exigencias medio ambientales, pagados</t>
    </r>
  </si>
  <si>
    <r>
      <rPr>
        <sz val="11"/>
        <color rgb="FF404040"/>
        <rFont val="Arial Narrow"/>
        <family val="2"/>
      </rPr>
      <t>Gastos por inversión privada en investigación y desarrollo no certificados por CORFO</t>
    </r>
  </si>
  <si>
    <r>
      <rPr>
        <sz val="11"/>
        <color rgb="FF404040"/>
        <rFont val="Arial Narrow"/>
        <family val="2"/>
      </rPr>
      <t>Gastos por inversión privada en investigación y desarrollo certificados por CORFO</t>
    </r>
  </si>
  <si>
    <r>
      <rPr>
        <sz val="11"/>
        <color rgb="FF404040"/>
        <rFont val="Arial Narrow"/>
        <family val="2"/>
      </rPr>
      <t>Intereses y reajustes pagados por préstamos y otros</t>
    </r>
  </si>
  <si>
    <r>
      <rPr>
        <sz val="11"/>
        <color rgb="FF404040"/>
        <rFont val="Arial Narrow"/>
        <family val="2"/>
      </rPr>
      <t>Partidas del art. 21 inc. 1° y 3° LIR pagados</t>
    </r>
  </si>
  <si>
    <r>
      <rPr>
        <sz val="11"/>
        <color rgb="FF404040"/>
        <rFont val="Arial Narrow"/>
        <family val="2"/>
      </rPr>
      <t>Partidas del art. 21 inc. 1° no afectados con IU 40% y del inc. 2° LIR pagados</t>
    </r>
  </si>
  <si>
    <r>
      <rPr>
        <sz val="11"/>
        <color rgb="FF404040"/>
        <rFont val="Arial Narrow"/>
        <family val="2"/>
      </rPr>
      <t>Pérdida en rescate o enajenación de inversiones o bienes no depreciables</t>
    </r>
  </si>
  <si>
    <r>
      <rPr>
        <sz val="11"/>
        <color rgb="FF404040"/>
        <rFont val="Arial Narrow"/>
        <family val="2"/>
      </rPr>
      <t>Otros gastos deducibles de los ingresos</t>
    </r>
  </si>
  <si>
    <r>
      <rPr>
        <sz val="11"/>
        <color rgb="FF404040"/>
        <rFont val="Arial Narrow"/>
        <family val="2"/>
      </rPr>
      <t>Gastos o egresos pagados o adeudados por operaciones con empresas relacionadas del art. 14 letra A) LIR</t>
    </r>
  </si>
  <si>
    <r>
      <rPr>
        <sz val="11"/>
        <color rgb="FF404040"/>
        <rFont val="Arial Narrow"/>
        <family val="2"/>
      </rPr>
      <t>Pérdidas tributarias de ejercicios anteriores</t>
    </r>
  </si>
  <si>
    <r>
      <rPr>
        <sz val="11"/>
        <color rgb="FF404040"/>
        <rFont val="Arial Narrow"/>
        <family val="2"/>
      </rPr>
      <t>Créditos incobrables castigados en el ejercicio (reconocidos sobre ingresos devengados)</t>
    </r>
  </si>
  <si>
    <r>
      <rPr>
        <sz val="11"/>
        <color rgb="FF404040"/>
        <rFont val="Arial Narrow"/>
        <family val="2"/>
      </rPr>
      <t>Gastos aceptados por donaciones</t>
    </r>
  </si>
  <si>
    <r>
      <rPr>
        <b/>
        <sz val="11"/>
        <color rgb="FF404040"/>
        <rFont val="Arial Narrow"/>
        <family val="2"/>
      </rPr>
      <t>Total de egresos anuales</t>
    </r>
  </si>
  <si>
    <r>
      <rPr>
        <sz val="11"/>
        <color rgb="FF404040"/>
        <rFont val="Arial Narrow"/>
        <family val="2"/>
      </rPr>
      <t>Partidas del inc. 1° no afectas al IU de tasa 40% y del inc. 2° del art. 21 LIR (históricos), incluidos en el total de egresos</t>
    </r>
  </si>
  <si>
    <r>
      <rPr>
        <sz val="11"/>
        <color rgb="FF404040"/>
        <rFont val="Arial Narrow"/>
        <family val="2"/>
      </rPr>
      <t>Base imponible antes de rebaja por incentivo al ahorro (art. 14 letra E) LIR) y/o por pago de IDPC voluntario (art. 14 letra A) N°6 LIR y art. 42° transitorio Ley N° 21.210) o pérdida tributaria</t>
    </r>
  </si>
  <si>
    <r>
      <rPr>
        <sz val="11"/>
        <color rgb="FF404040"/>
        <rFont val="Arial Narrow"/>
        <family val="2"/>
      </rPr>
      <t>Incentivo al ahorro según art. 14 letra E) LIR</t>
    </r>
  </si>
  <si>
    <r>
      <rPr>
        <sz val="11"/>
        <color rgb="FF404040"/>
        <rFont val="Arial Narrow"/>
        <family val="2"/>
      </rPr>
      <t>Base del IDPC voluntario según  art. 14 letra A) N°  6 LIR y art. 42° transitorio Ley N° 21.210</t>
    </r>
  </si>
  <si>
    <r>
      <rPr>
        <sz val="11"/>
        <color rgb="FF404040"/>
        <rFont val="Arial Narrow"/>
        <family val="2"/>
      </rPr>
      <t>CPTS positivo final (recuadro N° 19)</t>
    </r>
  </si>
  <si>
    <r>
      <rPr>
        <sz val="11"/>
        <color rgb="FF404040"/>
        <rFont val="Arial Narrow"/>
        <family val="2"/>
      </rPr>
      <t>CPTS negativo final (recuadro N° 19)</t>
    </r>
  </si>
  <si>
    <r>
      <rPr>
        <sz val="11"/>
        <color rgb="FF404040"/>
        <rFont val="Arial Narrow"/>
        <family val="2"/>
      </rPr>
      <t>Saldo negativo del registro REX al término del ejercicio</t>
    </r>
  </si>
  <si>
    <r>
      <rPr>
        <sz val="11"/>
        <color rgb="FF404040"/>
        <rFont val="Arial Narrow"/>
        <family val="2"/>
      </rPr>
      <t>Remesas, retiros o dividendos repartidos en el ejercicio, históricos</t>
    </r>
  </si>
  <si>
    <r>
      <rPr>
        <b/>
        <sz val="11"/>
        <color rgb="FF404040"/>
        <rFont val="Arial Narrow"/>
        <family val="2"/>
      </rPr>
      <t>Subtotal</t>
    </r>
  </si>
  <si>
    <r>
      <rPr>
        <sz val="11"/>
        <color rgb="FF404040"/>
        <rFont val="Arial Narrow"/>
        <family val="2"/>
      </rPr>
      <t>Saldo positivo del registro REX al término del ejercicio, antes de imputaciones</t>
    </r>
  </si>
  <si>
    <r>
      <rPr>
        <sz val="11"/>
        <color rgb="FF404040"/>
        <rFont val="Arial Narrow"/>
        <family val="2"/>
      </rPr>
      <t>Capital aportado, histórico (incluye aumentos y disminuciones efectivas)</t>
    </r>
  </si>
  <si>
    <r>
      <rPr>
        <sz val="11"/>
        <color rgb="FF404040"/>
        <rFont val="Arial Narrow"/>
        <family val="2"/>
      </rPr>
      <t>Saldo FUR  (cuando no haya sido considerado dentro del valor del capital aportado a la empresa)</t>
    </r>
  </si>
  <si>
    <r>
      <rPr>
        <sz val="11"/>
        <color rgb="FF404040"/>
        <rFont val="Arial Narrow"/>
        <family val="2"/>
      </rPr>
      <t>Sobreprecio obtenido en la colocación de acciones de propia emisión, histórico</t>
    </r>
  </si>
  <si>
    <r>
      <rPr>
        <b/>
        <sz val="11"/>
        <color rgb="FF404040"/>
        <rFont val="Arial Narrow"/>
        <family val="2"/>
      </rPr>
      <t>Rentas afectas a IGC o IA (RAI) del ejercicio</t>
    </r>
  </si>
  <si>
    <r>
      <rPr>
        <sz val="11"/>
        <color rgb="FF404040"/>
        <rFont val="Arial Narrow"/>
        <family val="2"/>
      </rPr>
      <t>CPT o CPTS positivo inicial</t>
    </r>
  </si>
  <si>
    <r>
      <rPr>
        <sz val="11"/>
        <color rgb="FF404040"/>
        <rFont val="Arial Narrow"/>
        <family val="2"/>
      </rPr>
      <t>CPT o CPTS negativo inicial</t>
    </r>
  </si>
  <si>
    <r>
      <rPr>
        <sz val="11"/>
        <color rgb="FF404040"/>
        <rFont val="Arial Narrow"/>
        <family val="2"/>
      </rPr>
      <t>Capital aportado empresas que inician actividades en el año comercial que corresponda a esta declaración</t>
    </r>
  </si>
  <si>
    <r>
      <rPr>
        <sz val="11"/>
        <color rgb="FF404040"/>
        <rFont val="Arial Narrow"/>
        <family val="2"/>
      </rPr>
      <t>Aumentos (efectivos) de capital del ejercicio</t>
    </r>
  </si>
  <si>
    <r>
      <rPr>
        <sz val="11"/>
        <color rgb="FF404040"/>
        <rFont val="Arial Narrow"/>
        <family val="2"/>
      </rPr>
      <t>Disminuciones (efectivas) de capital del ejercicio</t>
    </r>
  </si>
  <si>
    <r>
      <rPr>
        <sz val="11"/>
        <color rgb="FF404040"/>
        <rFont val="Arial Narrow"/>
        <family val="2"/>
      </rPr>
      <t>Base imponible afecta a IDPC del ejercicio</t>
    </r>
  </si>
  <si>
    <r>
      <rPr>
        <sz val="11"/>
        <color rgb="FF404040"/>
        <rFont val="Arial Narrow"/>
        <family val="2"/>
      </rPr>
      <t>Pérdida tributaria del ejercicio al 31 de diciembre</t>
    </r>
  </si>
  <si>
    <r>
      <rPr>
        <sz val="11"/>
        <color rgb="FF404040"/>
        <rFont val="Arial Narrow"/>
        <family val="2"/>
      </rPr>
      <t>Rentas exentas e ingresos no renta (positivo), generados por la empresa en el ejercicio</t>
    </r>
  </si>
  <si>
    <r>
      <rPr>
        <sz val="11"/>
        <color rgb="FF404040"/>
        <rFont val="Arial Narrow"/>
        <family val="2"/>
      </rPr>
      <t>Pérdida por rentas exentas e ingresos no renta del ejercicio</t>
    </r>
  </si>
  <si>
    <r>
      <rPr>
        <sz val="11"/>
        <color rgb="FF404040"/>
        <rFont val="Arial Narrow"/>
        <family val="2"/>
      </rPr>
      <t>Retiros o dividendos percibidos en el ejercicio por participaciones en otras empresas</t>
    </r>
  </si>
  <si>
    <r>
      <rPr>
        <sz val="11"/>
        <color rgb="FF404040"/>
        <rFont val="Arial Narrow"/>
        <family val="2"/>
      </rPr>
      <t>Remesas, retiros o dividendos repartidos en el ejercicio</t>
    </r>
  </si>
  <si>
    <r>
      <rPr>
        <sz val="11"/>
        <color rgb="FF404040"/>
        <rFont val="Arial Narrow"/>
        <family val="2"/>
      </rPr>
      <t>Partidas del inc. 1° no afectas al IU de tasa 40% y del inc. 2° del art. 21 LIR</t>
    </r>
  </si>
  <si>
    <r>
      <rPr>
        <sz val="11"/>
        <color rgb="FF404040"/>
        <rFont val="Arial Narrow"/>
        <family val="2"/>
      </rPr>
      <t>Crédito total disponible imputable contra impuestos finales (IPE), del ejercicio</t>
    </r>
  </si>
  <si>
    <r>
      <rPr>
        <sz val="11"/>
        <color rgb="FF404040"/>
        <rFont val="Arial Narrow"/>
        <family val="2"/>
      </rPr>
      <t>Base del IDPC voluntario según art. 14 letra A) N° 6 LIR</t>
    </r>
  </si>
  <si>
    <r>
      <rPr>
        <sz val="11"/>
        <color rgb="FF404040"/>
        <rFont val="Arial Narrow"/>
        <family val="2"/>
      </rPr>
      <t>Otras partidas a agregar</t>
    </r>
  </si>
  <si>
    <r>
      <rPr>
        <sz val="11"/>
        <color rgb="FF404040"/>
        <rFont val="Arial Narrow"/>
        <family val="2"/>
      </rPr>
      <t>Otras partidas a deducir</t>
    </r>
  </si>
  <si>
    <r>
      <rPr>
        <b/>
        <sz val="11"/>
        <color rgb="FF404040"/>
        <rFont val="Arial Narrow"/>
        <family val="2"/>
      </rPr>
      <t>CPTS positivo final</t>
    </r>
  </si>
  <si>
    <r>
      <rPr>
        <b/>
        <sz val="11"/>
        <color rgb="FF404040"/>
        <rFont val="Arial Narrow"/>
        <family val="2"/>
      </rPr>
      <t>CPTS negativo final</t>
    </r>
  </si>
  <si>
    <r>
      <rPr>
        <b/>
        <sz val="11"/>
        <color rgb="FF252525"/>
        <rFont val="Arial Narrow"/>
        <family val="2"/>
      </rPr>
      <t>RECUADRO N° 17: BASE IMPONIBLE RÉGIMEN PRO PYME (ART. 14 LETRA D) N° 3 LIR)</t>
    </r>
  </si>
  <si>
    <r>
      <rPr>
        <b/>
        <sz val="11"/>
        <color rgb="FF252525"/>
        <rFont val="Arial Narrow"/>
        <family val="2"/>
      </rPr>
      <t>RECUADRO Nº 18 DETERMINACIÓN DEL RAI (ART. 14 LETRA D) N° 3 LIR)</t>
    </r>
  </si>
  <si>
    <r>
      <rPr>
        <b/>
        <sz val="11"/>
        <color rgb="FF252525"/>
        <rFont val="Arial Narrow"/>
        <family val="2"/>
      </rPr>
      <t>RECUADRO N° 19: CPTS RÉGIMEN PRO PYME (ART. 14 LETRA D) N° 3 LIR)</t>
    </r>
  </si>
  <si>
    <t>RAP Y DIFERENCIA INICIAL EX ART. 14 TER A) LIR</t>
  </si>
  <si>
    <t>Monto acogido al ISIF art. 10 y 11 Ley N° 21.681</t>
  </si>
  <si>
    <t>Retiros en exceso y devoluciones de capital imputados en el ejercicio</t>
  </si>
  <si>
    <t>IDPC e IPE retiros o dividendos percibidos</t>
  </si>
  <si>
    <t>IDPC e IPE asignado a gastos rechazados del art. 21 inc. 1° no afectos a IU 40% y del inc. 2° LIR</t>
  </si>
  <si>
    <r>
      <rPr>
        <b/>
        <sz val="12"/>
        <color rgb="FF252525"/>
        <rFont val="Arial Narrow"/>
        <family val="2"/>
      </rPr>
      <t>RECUADRO N° 20: REGISTRO TRIBUTARIO DE RENTAS EMPRESARIALES Y MOVIMIENTO STUT (ART. 14 LETRA D) N° 3 LIR)</t>
    </r>
  </si>
  <si>
    <r>
      <rPr>
        <b/>
        <sz val="12"/>
        <color rgb="FF404040"/>
        <rFont val="Arial Narrow"/>
        <family val="2"/>
      </rPr>
      <t>RAI</t>
    </r>
  </si>
  <si>
    <r>
      <rPr>
        <b/>
        <sz val="12"/>
        <color rgb="FF404040"/>
        <rFont val="Arial Narrow"/>
        <family val="2"/>
      </rPr>
      <t>REX</t>
    </r>
  </si>
  <si>
    <r>
      <rPr>
        <b/>
        <sz val="12"/>
        <color rgb="FF404040"/>
        <rFont val="Arial Narrow"/>
        <family val="2"/>
      </rPr>
      <t>STUT</t>
    </r>
  </si>
  <si>
    <r>
      <rPr>
        <b/>
        <sz val="12"/>
        <color rgb="FF404040"/>
        <rFont val="Arial Narrow"/>
        <family val="2"/>
      </rPr>
      <t>RENTAS CON TRIBUTACIÓN CUMPLIDA</t>
    </r>
  </si>
  <si>
    <r>
      <rPr>
        <b/>
        <sz val="12"/>
        <color rgb="FF404040"/>
        <rFont val="Arial Narrow"/>
        <family val="2"/>
      </rPr>
      <t>RENTAS EXENTAS</t>
    </r>
  </si>
  <si>
    <r>
      <rPr>
        <b/>
        <sz val="12"/>
        <color rgb="FF404040"/>
        <rFont val="Arial Narrow"/>
        <family val="2"/>
      </rPr>
      <t>INR</t>
    </r>
  </si>
  <si>
    <r>
      <rPr>
        <b/>
        <sz val="12"/>
        <color rgb="FF404040"/>
        <rFont val="Arial Narrow"/>
        <family val="2"/>
      </rPr>
      <t>ISFUT</t>
    </r>
  </si>
  <si>
    <r>
      <rPr>
        <b/>
        <sz val="12"/>
        <color rgb="FF404040"/>
        <rFont val="Arial Narrow"/>
        <family val="2"/>
      </rPr>
      <t>OTRAS</t>
    </r>
  </si>
  <si>
    <r>
      <rPr>
        <sz val="12"/>
        <color rgb="FF404040"/>
        <rFont val="Arial Narrow"/>
        <family val="2"/>
      </rPr>
      <t>+</t>
    </r>
  </si>
  <si>
    <r>
      <rPr>
        <sz val="12"/>
        <color rgb="FF404040"/>
        <rFont val="Arial Narrow"/>
        <family val="2"/>
      </rPr>
      <t>-</t>
    </r>
  </si>
  <si>
    <r>
      <rPr>
        <sz val="12"/>
        <color rgb="FF404040"/>
        <rFont val="Arial Narrow"/>
        <family val="2"/>
      </rPr>
      <t>Aumentos del ejercicio (por reorganizaciones)</t>
    </r>
  </si>
  <si>
    <r>
      <rPr>
        <sz val="12"/>
        <color rgb="FF404040"/>
        <rFont val="Arial Narrow"/>
        <family val="2"/>
      </rPr>
      <t>Disminuciones del ejercicio (por reorganizaciones)</t>
    </r>
  </si>
  <si>
    <r>
      <rPr>
        <sz val="12"/>
        <color rgb="FF404040"/>
        <rFont val="Arial Narrow"/>
        <family val="2"/>
      </rPr>
      <t>Reversos y/o disminuciones del ejercicio (propios)</t>
    </r>
  </si>
  <si>
    <r>
      <rPr>
        <sz val="12"/>
        <color rgb="FF404040"/>
        <rFont val="Arial Narrow"/>
        <family val="2"/>
      </rPr>
      <t>Aumentos del ejercicio (propios)</t>
    </r>
  </si>
  <si>
    <r>
      <rPr>
        <sz val="12"/>
        <color rgb="FF404040"/>
        <rFont val="Arial Narrow"/>
        <family val="2"/>
      </rPr>
      <t>Otros aumentos del ejercicio</t>
    </r>
  </si>
  <si>
    <r>
      <rPr>
        <sz val="12"/>
        <color rgb="FF404040"/>
        <rFont val="Arial Narrow"/>
        <family val="2"/>
      </rPr>
      <t>Otras disminuciones del ejercicio</t>
    </r>
  </si>
  <si>
    <r>
      <rPr>
        <sz val="12"/>
        <color rgb="FF404040"/>
        <rFont val="Arial Narrow"/>
        <family val="2"/>
      </rPr>
      <t>Retiros, dividendos o remesas imputados a los RTRE</t>
    </r>
  </si>
  <si>
    <r>
      <rPr>
        <sz val="12"/>
        <color rgb="FF404040"/>
        <rFont val="Arial Narrow"/>
        <family val="2"/>
      </rPr>
      <t>Remanente ejercicio siguiente (saldo positivo)</t>
    </r>
  </si>
  <si>
    <r>
      <rPr>
        <sz val="12"/>
        <color rgb="FF404040"/>
        <rFont val="Arial Narrow"/>
        <family val="2"/>
      </rPr>
      <t>=</t>
    </r>
  </si>
  <si>
    <r>
      <rPr>
        <sz val="12"/>
        <color rgb="FF404040"/>
        <rFont val="Arial Narrow"/>
        <family val="2"/>
      </rPr>
      <t>Remanente ejercicio siguiente (saldo negativo)</t>
    </r>
  </si>
  <si>
    <r>
      <rPr>
        <b/>
        <sz val="12"/>
        <color rgb="FF252525"/>
        <rFont val="Arial Narrow"/>
        <family val="2"/>
      </rPr>
      <t>RECUADRO N° 21: REGISTRO SAC (ART. 14 LETRA D) N° 3 LIR)</t>
    </r>
  </si>
  <si>
    <r>
      <rPr>
        <b/>
        <sz val="12"/>
        <color rgb="FF404040"/>
        <rFont val="Arial Narrow"/>
        <family val="2"/>
      </rPr>
      <t>Acumulados hasta el 31.12.2016</t>
    </r>
  </si>
  <si>
    <r>
      <rPr>
        <b/>
        <sz val="12"/>
        <color rgb="FF404040"/>
        <rFont val="Arial Narrow"/>
        <family val="2"/>
      </rPr>
      <t>Sujeto a Restitución</t>
    </r>
  </si>
  <si>
    <r>
      <rPr>
        <b/>
        <sz val="12"/>
        <color rgb="FF404040"/>
        <rFont val="Arial Narrow"/>
        <family val="2"/>
      </rPr>
      <t>IPE</t>
    </r>
  </si>
  <si>
    <r>
      <rPr>
        <b/>
        <sz val="12"/>
        <color rgb="FF404040"/>
        <rFont val="Arial Narrow"/>
        <family val="2"/>
      </rPr>
      <t>Sin D° Devolución</t>
    </r>
  </si>
  <si>
    <r>
      <rPr>
        <b/>
        <sz val="12"/>
        <color rgb="FF404040"/>
        <rFont val="Arial Narrow"/>
        <family val="2"/>
      </rPr>
      <t>Con D° Devolución</t>
    </r>
  </si>
  <si>
    <r>
      <rPr>
        <sz val="12"/>
        <color rgb="FF404040"/>
        <rFont val="Arial Narrow"/>
        <family val="2"/>
      </rPr>
      <t xml:space="preserve">Aumentos del ejercicio </t>
    </r>
    <r>
      <rPr>
        <sz val="12"/>
        <color rgb="FFFF0000"/>
        <rFont val="Arial Narrow"/>
        <family val="2"/>
      </rPr>
      <t>(</t>
    </r>
    <r>
      <rPr>
        <sz val="12"/>
        <rFont val="Arial Narrow"/>
        <family val="2"/>
      </rPr>
      <t>por reorganizaciones</t>
    </r>
    <r>
      <rPr>
        <sz val="12"/>
        <color rgb="FFFF0000"/>
        <rFont val="Arial Narrow"/>
        <family val="2"/>
      </rPr>
      <t>)</t>
    </r>
  </si>
  <si>
    <r>
      <rPr>
        <sz val="12"/>
        <color rgb="FF404040"/>
        <rFont val="Arial Narrow"/>
        <family val="2"/>
      </rPr>
      <t xml:space="preserve">Disminuciones del ejercicio </t>
    </r>
    <r>
      <rPr>
        <sz val="12"/>
        <color rgb="FFFF0000"/>
        <rFont val="Arial Narrow"/>
        <family val="2"/>
      </rPr>
      <t>(</t>
    </r>
    <r>
      <rPr>
        <sz val="12"/>
        <rFont val="Arial Narrow"/>
        <family val="2"/>
      </rPr>
      <t>por reorganizaciones</t>
    </r>
    <r>
      <rPr>
        <sz val="12"/>
        <color rgb="FFFF0000"/>
        <rFont val="Arial Narrow"/>
        <family val="2"/>
      </rPr>
      <t>)</t>
    </r>
  </si>
  <si>
    <r>
      <rPr>
        <sz val="12"/>
        <color rgb="FF404040"/>
        <rFont val="Arial Narrow"/>
        <family val="2"/>
      </rPr>
      <t>IDPC e IPE base imponible
generada en el ejercicio</t>
    </r>
  </si>
  <si>
    <r>
      <rPr>
        <sz val="12"/>
        <color rgb="FF404040"/>
        <rFont val="Arial Narrow"/>
        <family val="2"/>
      </rPr>
      <t>Asignado a remesas, retiros o dividendos efectuados en el</t>
    </r>
    <r>
      <rPr>
        <sz val="12"/>
        <color rgb="FF000000"/>
        <rFont val="Arial Narrow"/>
        <family val="2"/>
      </rPr>
      <t xml:space="preserve"> ejercicio  </t>
    </r>
  </si>
  <si>
    <r>
      <rPr>
        <sz val="12"/>
        <color rgb="FF404040"/>
        <rFont val="Arial Narrow"/>
        <family val="2"/>
      </rPr>
      <t>Remanente ejercicio siguiente
(saldo positivo)</t>
    </r>
  </si>
  <si>
    <r>
      <rPr>
        <sz val="12"/>
        <color rgb="FF404040"/>
        <rFont val="Arial Narrow"/>
        <family val="2"/>
      </rPr>
      <t>Remanente ejercicio siguiente
(saldo negativo)</t>
    </r>
  </si>
  <si>
    <r>
      <rPr>
        <b/>
        <sz val="11"/>
        <color rgb="FFFFFFFF"/>
        <rFont val="Arial Narrow"/>
        <family val="2"/>
      </rPr>
      <t>BASE IMPONIBLE IUSC O IGC O IA</t>
    </r>
  </si>
  <si>
    <r>
      <rPr>
        <b/>
        <sz val="11"/>
        <color rgb="FFFFFFFF"/>
        <rFont val="Arial Narrow"/>
        <family val="2"/>
      </rPr>
      <t>TIPOS  DE RENTAS Y REBAJAS</t>
    </r>
  </si>
  <si>
    <r>
      <rPr>
        <b/>
        <sz val="11"/>
        <color rgb="FFFFFFFF"/>
        <rFont val="Arial Narrow"/>
        <family val="2"/>
      </rPr>
      <t>CRÉDITO POR IMPUESTO DE PRIMERA CATEGORÍA</t>
    </r>
  </si>
  <si>
    <r>
      <rPr>
        <b/>
        <sz val="11"/>
        <color rgb="FFFFFFFF"/>
        <rFont val="Arial Narrow"/>
        <family val="2"/>
      </rPr>
      <t>RENTAS Y REBAJAS</t>
    </r>
  </si>
  <si>
    <r>
      <rPr>
        <sz val="11"/>
        <color rgb="FFFFFFFF"/>
        <rFont val="Arial Narrow"/>
        <family val="2"/>
      </rPr>
      <t>CON OBLIGACIÓN DE RESTITUCIÓN</t>
    </r>
  </si>
  <si>
    <r>
      <rPr>
        <sz val="11"/>
        <color rgb="FFFFFFFF"/>
        <rFont val="Arial Narrow"/>
        <family val="2"/>
      </rPr>
      <t>SIN OBLIGACIÓN DE RESTITUCIÓN</t>
    </r>
  </si>
  <si>
    <r>
      <rPr>
        <sz val="11"/>
        <color rgb="FFFFFFFF"/>
        <rFont val="Arial Narrow"/>
        <family val="2"/>
      </rPr>
      <t>Sin derecho a
devolución</t>
    </r>
  </si>
  <si>
    <r>
      <rPr>
        <sz val="11"/>
        <color rgb="FFFFFFFF"/>
        <rFont val="Arial Narrow"/>
        <family val="2"/>
      </rPr>
      <t>Con derecho a devolución</t>
    </r>
  </si>
  <si>
    <r>
      <rPr>
        <sz val="11"/>
        <color rgb="FFFFFFFF"/>
        <rFont val="Arial Narrow"/>
        <family val="2"/>
      </rPr>
      <t>Con derecho a
devolución</t>
    </r>
  </si>
  <si>
    <r>
      <rPr>
        <b/>
        <sz val="11"/>
        <color rgb="FF404040"/>
        <rFont val="Arial Narrow"/>
        <family val="2"/>
      </rPr>
      <t>RENTAS BRUTAS AFECTAS</t>
    </r>
  </si>
  <si>
    <r>
      <rPr>
        <sz val="11"/>
        <color rgb="FF404040"/>
        <rFont val="Arial Narrow"/>
        <family val="2"/>
      </rPr>
      <t>Retiros o remesas afectos al IGC o IA, según art. 14 letras A) y/o D) N° 3 LIR</t>
    </r>
  </si>
  <si>
    <r>
      <rPr>
        <sz val="11"/>
        <color rgb="FF404040"/>
        <rFont val="Arial Narrow"/>
        <family val="2"/>
      </rPr>
      <t>Dividendos afectos al IGC o IA, según art.14 letras A) y/o D) N° 3 LIR</t>
    </r>
  </si>
  <si>
    <r>
      <rPr>
        <sz val="11"/>
        <color rgb="FF404040"/>
        <rFont val="Arial Narrow"/>
        <family val="2"/>
      </rPr>
      <t>Gastos rechazados y otras partidas referidos en el art. 21 inc. 3° LIR</t>
    </r>
  </si>
  <si>
    <t>Rentas propias y/o de terceros, provenientes de empresas que determinan su renta efectiva sin contabilidad completa, según art. 14 letra B) N° 1 LIR</t>
  </si>
  <si>
    <t>a) Rentas del arrendamiento, subarrendamiento, usufructo o cesión de cualquier otra forma del uso o goce temporal de bienes raíces agrícolas y no agrícolas, determinadas mediante el respectivo contrato</t>
  </si>
  <si>
    <t>Rentas de capitales mobiliarios (art. 20 N° 2 LIR), mayor valor en la enajenación o rescate de cuotas fondos mutuos y fondos de inversión y enajenación de acciones y derechos sociales (art. 17 N° 8 LIR) y retiros de ELD (arts. 42 ter y quáter LIR)</t>
  </si>
  <si>
    <t xml:space="preserve">b) Mayor valor obtenido en la enajenación o rescate de cuotas fondos mutuos y fondos de inversión y en la enajenación de acciones y derechos sociales (art. 17 N° 8 LIR) </t>
  </si>
  <si>
    <t>a) Rentas de FCH provenientes de capitales mobiliarios, que no excedan los límites de 20 o 30 UTM, según corresponda.</t>
  </si>
  <si>
    <r>
      <t xml:space="preserve">c) Retiros de ELD del art. 42 ter LIR efectuados durante el año </t>
    </r>
    <r>
      <rPr>
        <b/>
        <sz val="11"/>
        <color rgb="FFFF0000"/>
        <rFont val="Arial Narrow"/>
        <family val="2"/>
      </rPr>
      <t>2024,</t>
    </r>
    <r>
      <rPr>
        <sz val="11"/>
        <rFont val="Arial Narrow"/>
        <family val="2"/>
      </rPr>
      <t xml:space="preserve"> que no excedan los límites exentos de impuesto de 200 u 800 UTM </t>
    </r>
  </si>
  <si>
    <t xml:space="preserve">Mayor valor en la enajenación de bienes raíces situados en Chile </t>
  </si>
  <si>
    <t>ncremento por impuestos soportados en el exterior, según art. 41 A LIR</t>
  </si>
  <si>
    <t xml:space="preserve"> RENTAS AFECTAS </t>
  </si>
  <si>
    <r>
      <rPr>
        <b/>
        <sz val="11"/>
        <color rgb="FF404040"/>
        <rFont val="Arial Narrow"/>
        <family val="2"/>
      </rPr>
      <t>REBAJAS A LA RENTA</t>
    </r>
  </si>
  <si>
    <t>Impuesto Territorial pagado en el año 2023, según art. 55 letra a) LIR</t>
  </si>
  <si>
    <t xml:space="preserve">Donaciones, según art. 7° Ley N° 16.282 y D.L. N° 45 de 1973 </t>
  </si>
  <si>
    <t>Pérdida en operaciones de capitales mobiliarios y ganancias de capital según códigos 105, 155,152 ,1032, 1891, y 1104 (arts. 54 N° 1 y 62 LIR)</t>
  </si>
  <si>
    <t xml:space="preserve">Rebaja por donaciones a entidades sin fines de lucro según nuevo Título VIII bis D.L. N° 3.063 de 1979 (incorporado por Ley N° 21.440), efectuadas por contribuyentes del IUSC, IGC o IA </t>
  </si>
  <si>
    <t>Intereses pagados por créditos con garantía hipotecaria, según art. 55 bis LIR</t>
  </si>
  <si>
    <t xml:space="preserve">Dividendos hipotecarios pagados por viviendas nuevas acogidas al D.F.L. Nº 2 de </t>
  </si>
  <si>
    <r>
      <rPr>
        <b/>
        <sz val="11"/>
        <color rgb="FFFFFFFF"/>
        <rFont val="Arial Narrow"/>
        <family val="2"/>
      </rPr>
      <t>IUSC o IGC</t>
    </r>
  </si>
  <si>
    <r>
      <rPr>
        <sz val="11"/>
        <color rgb="FF404040"/>
        <rFont val="Arial Narrow"/>
        <family val="2"/>
      </rPr>
      <t>IGC o IUSC, según tabla (arts. 47, 52 o 52 bis LIR)</t>
    </r>
  </si>
  <si>
    <r>
      <rPr>
        <sz val="11"/>
        <color rgb="FF404040"/>
        <rFont val="Arial Narrow"/>
        <family val="2"/>
      </rPr>
      <t>IGC sobre intereses y otros rendimientos, según art. 54 bis LIR</t>
    </r>
  </si>
  <si>
    <r>
      <rPr>
        <sz val="11"/>
        <color rgb="FF404040"/>
        <rFont val="Arial Narrow"/>
        <family val="2"/>
      </rPr>
      <t>Reliquidación IGC por ganancias de capital, según art. 17 N° 8 letras a) literal v) y b) LIR</t>
    </r>
  </si>
  <si>
    <r>
      <rPr>
        <sz val="11"/>
        <color rgb="FF404040"/>
        <rFont val="Arial Narrow"/>
        <family val="2"/>
      </rPr>
      <t>Débito fiscal por ahorro neto negativo (Recuadro N° 3), según art. 3° transitorio numeral VI) Ley N° 20.780 (ex. art. 57 bis LIR)</t>
    </r>
  </si>
  <si>
    <r>
      <rPr>
        <sz val="11"/>
        <color rgb="FF404040"/>
        <rFont val="Arial Narrow"/>
        <family val="2"/>
      </rPr>
      <t>Débito fiscal por restitución crédito por IDPC, según art. 56 N° 3 inc. final LIR</t>
    </r>
  </si>
  <si>
    <r>
      <rPr>
        <sz val="11"/>
        <color rgb="FF404040"/>
        <rFont val="Arial Narrow"/>
        <family val="2"/>
      </rPr>
      <t>Tasa adicional de 10% de IGC, sobre cantidades declaradas en código 106, según art. 21 inc. 3° LIR</t>
    </r>
  </si>
  <si>
    <t>CREDITOS</t>
  </si>
  <si>
    <r>
      <rPr>
        <sz val="11"/>
        <color rgb="FF404040"/>
        <rFont val="Arial Narrow"/>
        <family val="2"/>
      </rPr>
      <t>Crédito al IGC, según art. 52 bis LIR</t>
    </r>
  </si>
  <si>
    <r>
      <rPr>
        <sz val="11"/>
        <color rgb="FF404040"/>
        <rFont val="Arial Narrow"/>
        <family val="2"/>
      </rPr>
      <t>Crédito por asignaciones por causa de muerte Ley N° 16.271, según art. 17 N° 8 letra b) literal vi) LIR</t>
    </r>
  </si>
  <si>
    <r>
      <rPr>
        <sz val="11"/>
        <color rgb="FF404040"/>
        <rFont val="Arial Narrow"/>
        <family val="2"/>
      </rPr>
      <t>Crédito al IGC por fomento forestal, según D.L. N° 701 de 1974</t>
    </r>
  </si>
  <si>
    <r>
      <rPr>
        <sz val="11"/>
        <color rgb="FF404040"/>
        <rFont val="Arial Narrow"/>
        <family val="2"/>
      </rPr>
      <t>Crédito proporcional al IGC por rentas exentas declaradas en código 152, según art. 56 N° 2 LIR</t>
    </r>
  </si>
  <si>
    <r>
      <rPr>
        <sz val="11"/>
        <color rgb="FF404040"/>
        <rFont val="Arial Narrow"/>
        <family val="2"/>
      </rPr>
      <t>Crédito al IGC por Impuesto Tasa Adicional, según ex. art. 21 LIR</t>
    </r>
  </si>
  <si>
    <r>
      <rPr>
        <sz val="11"/>
        <color rgb="FF404040"/>
        <rFont val="Arial Narrow"/>
        <family val="2"/>
      </rPr>
      <t>Crédito al IGC por donaciones para fines deportivos, según art. 62 y sgtes. Ley N° 19.712</t>
    </r>
  </si>
  <si>
    <r>
      <rPr>
        <sz val="11"/>
        <color rgb="FF404040"/>
        <rFont val="Arial Narrow"/>
        <family val="2"/>
      </rPr>
      <t>Crédito al IGC por IDPC sin derecho a devolución, según arts. 20 N° 1 letra a), 41 A N° 4 letra A) letra a) y 56 N° 3 LIR</t>
    </r>
  </si>
  <si>
    <r>
      <rPr>
        <sz val="11"/>
        <color rgb="FF404040"/>
        <rFont val="Arial Narrow"/>
        <family val="2"/>
      </rPr>
      <t>Crédito al IGC del 5% sobre total de retiros o dividendos que excedan de 310 UTA que tengan derecho a crédito por IDPC con obligación de restitución, según art. 56 N° 4 LIR</t>
    </r>
  </si>
  <si>
    <r>
      <rPr>
        <sz val="11"/>
        <color rgb="FF404040"/>
        <rFont val="Arial Narrow"/>
        <family val="2"/>
      </rPr>
      <t>Crédito al IGC por Impuesto Territorial pagado por explotación de bienes raíces no agrícolas, según art. 56 N° 5 LIR</t>
    </r>
  </si>
  <si>
    <r>
      <rPr>
        <sz val="11"/>
        <color rgb="FF404040"/>
        <rFont val="Arial Narrow"/>
        <family val="2"/>
      </rPr>
      <t>Crédito al IGC por art. 33 bis LIR, según art. 14 letra D) N°8 letra a) numeral (v) LIR</t>
    </r>
  </si>
  <si>
    <r>
      <rPr>
        <sz val="11"/>
        <color rgb="FF404040"/>
        <rFont val="Arial Narrow"/>
        <family val="2"/>
      </rPr>
      <t>Crédito al IGC o IUSC por gastos en educación, según art. 55 ter LIR</t>
    </r>
  </si>
  <si>
    <r>
      <rPr>
        <sz val="11"/>
        <color rgb="FF404040"/>
        <rFont val="Arial Narrow"/>
        <family val="2"/>
      </rPr>
      <t>Crédito al IGC o IUSC por donaciones para fines sociales, según art. 1° bis Ley N° 19.885</t>
    </r>
  </si>
  <si>
    <r>
      <rPr>
        <sz val="11"/>
        <color rgb="FF404040"/>
        <rFont val="Arial Narrow"/>
        <family val="2"/>
      </rPr>
      <t>Crédito al IGC por donaciones a universidades, institutos profesionales y centros de formación técnica, según art. 69 Ley N° 18.681</t>
    </r>
  </si>
  <si>
    <r>
      <rPr>
        <sz val="11"/>
        <color rgb="FF404040"/>
        <rFont val="Arial Narrow"/>
        <family val="2"/>
      </rPr>
      <t>Crédito al IGC por ingreso diferido, según art. 14 letra D) N°8 letra d) numeral (ii) LIR</t>
    </r>
  </si>
  <si>
    <r>
      <rPr>
        <sz val="11"/>
        <color rgb="FF404040"/>
        <rFont val="Arial Narrow"/>
        <family val="2"/>
      </rPr>
      <t>Crédito al IUSC  o IGC por impuestos soportados en el exterior, según arts. 41 A N°4 letra B) o N° 5 LIR</t>
    </r>
  </si>
  <si>
    <r>
      <rPr>
        <sz val="11"/>
        <color rgb="FF404040"/>
        <rFont val="Arial Narrow"/>
        <family val="2"/>
      </rPr>
      <t>Crédito al IGC o IUSC por IUSC, según art. 56 N° 2 LIR</t>
    </r>
  </si>
  <si>
    <r>
      <rPr>
        <sz val="11"/>
        <color rgb="FF404040"/>
        <rFont val="Arial Narrow"/>
        <family val="2"/>
      </rPr>
      <t>Crédito al IGC o IUSC por ahorro neto positivo (Recuadro N° 3), según art. 3° transitorio numeral VI) Ley N° 20.780 (ex. art. 57 bis LIR)</t>
    </r>
  </si>
  <si>
    <r>
      <rPr>
        <sz val="11"/>
        <color rgb="FF404040"/>
        <rFont val="Arial Narrow"/>
        <family val="2"/>
      </rPr>
      <t>Crédito al IGC o IUSC por IDPC con derecho a devolución, según art. 56 N° 3 LIR</t>
    </r>
  </si>
  <si>
    <r>
      <rPr>
        <sz val="11"/>
        <color rgb="FF404040"/>
        <rFont val="Arial Narrow"/>
        <family val="2"/>
      </rPr>
      <t>Crédito al IGC por impuestos soportados en el exterior, según art. 41 A N° 4 letra A) letra b) LIR</t>
    </r>
  </si>
  <si>
    <r>
      <rPr>
        <sz val="11"/>
        <color rgb="FF404040"/>
        <rFont val="Arial Narrow"/>
        <family val="2"/>
      </rPr>
      <t>Crédito al IGC por donaciones al Fondo Nacional de Reconstrucción, según arts. 5 y 9 Ley N° 20.444</t>
    </r>
  </si>
  <si>
    <r>
      <rPr>
        <sz val="11"/>
        <color rgb="FF404040"/>
        <rFont val="Arial Narrow"/>
        <family val="2"/>
      </rPr>
      <t>Crédito al IGC o IUSC por donaciones para fines culturales, según art.8 Ley N° 18.985</t>
    </r>
  </si>
  <si>
    <r>
      <rPr>
        <sz val="11"/>
        <color rgb="FF404040"/>
        <rFont val="Arial Narrow"/>
        <family val="2"/>
      </rPr>
      <t>IGC O IUSC, DÉBITO FISCAL Y/O TASA ADICIONAL DETERMINADO</t>
    </r>
  </si>
  <si>
    <t>BASE IMPONIBLE ANULA</t>
  </si>
  <si>
    <r>
      <rPr>
        <b/>
        <sz val="11"/>
        <color rgb="FFFFFFFF"/>
        <rFont val="Arial Narrow"/>
        <family val="2"/>
      </rPr>
      <t>IMPUESTOS ANUALES A LA RENTA</t>
    </r>
  </si>
  <si>
    <t>30.12.2024 Sr. Sanchez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</si>
</sst>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2" formatCode="_ &quot;$&quot;* #,##0_ ;_ &quot;$&quot;* \-#,##0_ ;_ &quot;$&quot;* &quot;-&quot;_ ;_ @_ "/>
    <numFmt numFmtId="41" formatCode="_ * #,##0_ ;_ * \-#,##0_ ;_ * &quot;-&quot;_ ;_ @_ "/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  <numFmt numFmtId="166" formatCode="0.000"/>
    <numFmt numFmtId="167" formatCode="0.000000"/>
    <numFmt numFmtId="168" formatCode="_ &quot;$&quot;* #,##0_ ;_ &quot;$&quot;* \-#,##0_ ;_ &quot;$&quot;* &quot;-&quot;??????_ ;_ @_ "/>
    <numFmt numFmtId="169" formatCode="_ &quot;$&quot;* #,##0.00_ ;_ &quot;$&quot;* \-#,##0.00_ ;_ &quot;$&quot;* &quot;-&quot;_ ;_ @_ "/>
    <numFmt numFmtId="170" formatCode="#,##0;\(#,##0\)"/>
    <numFmt numFmtId="171" formatCode="_-* #,##0.00\ _$_-;\-* #,##0.00\ _$_-;_-* &quot;-&quot;??\ _$_-;_-@_-"/>
    <numFmt numFmtId="172" formatCode="0.0%"/>
    <numFmt numFmtId="173" formatCode="_(* #,##0.00_);_(* \(#,##0.00\);_(* &quot;-&quot;??_);_(@_)"/>
    <numFmt numFmtId="174" formatCode="_-&quot;$&quot;* #,##0.00_-;\-&quot;$&quot;* #,##0.00_-;_-&quot;$&quot;* &quot;-&quot;??_-;_-@_-"/>
    <numFmt numFmtId="175" formatCode="#,##0.000"/>
    <numFmt numFmtId="176" formatCode="0.0000000"/>
  </numFmts>
  <fonts count="5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</font>
    <font>
      <b/>
      <sz val="14"/>
      <color rgb="FFFF0000"/>
      <name val="Calibri"/>
      <family val="2"/>
    </font>
    <font>
      <b/>
      <sz val="14"/>
      <color rgb="FF0000FF"/>
      <name val="Calibri"/>
      <family val="2"/>
    </font>
    <font>
      <sz val="16"/>
      <name val="Calibri"/>
      <family val="2"/>
    </font>
    <font>
      <sz val="14"/>
      <color theme="1"/>
      <name val="Arial"/>
      <family val="2"/>
    </font>
    <font>
      <sz val="11"/>
      <color theme="1"/>
      <name val="Calibri"/>
      <family val="2"/>
    </font>
    <font>
      <sz val="12"/>
      <name val="Arial"/>
      <family val="2"/>
    </font>
    <font>
      <b/>
      <sz val="11"/>
      <color theme="1"/>
      <name val="Calibri"/>
      <family val="2"/>
    </font>
    <font>
      <sz val="11"/>
      <color rgb="FFFF0000"/>
      <name val="Calibri"/>
      <family val="2"/>
    </font>
    <font>
      <b/>
      <sz val="11"/>
      <name val="Calibri"/>
      <family val="2"/>
    </font>
    <font>
      <u/>
      <sz val="10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b/>
      <sz val="11"/>
      <color rgb="FF002060"/>
      <name val="Arial Narrow"/>
      <family val="2"/>
    </font>
    <font>
      <sz val="11"/>
      <color rgb="FF002060"/>
      <name val="Arial Narrow"/>
      <family val="2"/>
    </font>
    <font>
      <b/>
      <sz val="11"/>
      <color theme="0"/>
      <name val="Arial Narrow"/>
      <family val="2"/>
    </font>
    <font>
      <sz val="11"/>
      <color theme="0"/>
      <name val="Arial Narrow"/>
      <family val="2"/>
    </font>
    <font>
      <b/>
      <sz val="12"/>
      <color theme="0"/>
      <name val="Arial Narrow"/>
      <family val="2"/>
    </font>
    <font>
      <sz val="12"/>
      <name val="Arial Narrow"/>
      <family val="2"/>
    </font>
    <font>
      <sz val="12"/>
      <color theme="1"/>
      <name val="Arial Narrow"/>
      <family val="2"/>
    </font>
    <font>
      <b/>
      <sz val="12"/>
      <color theme="1"/>
      <name val="Arial Narrow"/>
      <family val="2"/>
    </font>
    <font>
      <b/>
      <sz val="12"/>
      <name val="Arial Narrow"/>
      <family val="2"/>
    </font>
    <font>
      <b/>
      <sz val="11"/>
      <color rgb="FF002060"/>
      <name val="Montserrat Medium"/>
    </font>
    <font>
      <b/>
      <sz val="10"/>
      <color rgb="FF002060"/>
      <name val="Montserrat Medium"/>
    </font>
    <font>
      <sz val="10"/>
      <color rgb="FF002060"/>
      <name val="Montserrat Medium"/>
    </font>
    <font>
      <b/>
      <sz val="10"/>
      <name val="Arial Narrow"/>
      <family val="2"/>
    </font>
    <font>
      <b/>
      <sz val="10"/>
      <color rgb="FFFFFFFF"/>
      <name val="Arial Narrow"/>
      <family val="2"/>
    </font>
    <font>
      <sz val="11"/>
      <color theme="1"/>
      <name val="Arial Narrow"/>
      <family val="2"/>
    </font>
    <font>
      <b/>
      <sz val="11"/>
      <name val="Arial Narrow"/>
      <family val="2"/>
    </font>
    <font>
      <b/>
      <sz val="11"/>
      <color rgb="FF404040"/>
      <name val="Arial Narrow"/>
      <family val="2"/>
    </font>
    <font>
      <sz val="11"/>
      <color rgb="FF404040"/>
      <name val="Arial Narrow"/>
      <family val="2"/>
    </font>
    <font>
      <b/>
      <sz val="11"/>
      <color rgb="FF000000"/>
      <name val="Arial Narrow"/>
      <family val="2"/>
    </font>
    <font>
      <sz val="11"/>
      <name val="Arial Narrow"/>
      <family val="2"/>
    </font>
    <font>
      <sz val="11"/>
      <color rgb="FF000000"/>
      <name val="Arial Narrow"/>
      <family val="2"/>
    </font>
    <font>
      <sz val="11"/>
      <color rgb="FFFF0000"/>
      <name val="Arial Narrow"/>
      <family val="2"/>
    </font>
    <font>
      <b/>
      <sz val="10"/>
      <color rgb="FF404040"/>
      <name val="Arial Narrow"/>
      <family val="2"/>
    </font>
    <font>
      <strike/>
      <sz val="11"/>
      <color rgb="FFFF0000"/>
      <name val="Arial Narrow"/>
      <family val="2"/>
    </font>
    <font>
      <sz val="11"/>
      <color rgb="FF585858"/>
      <name val="Arial Narrow"/>
      <family val="2"/>
    </font>
    <font>
      <b/>
      <sz val="11"/>
      <color rgb="FFFFFFFF"/>
      <name val="Arial Narrow"/>
      <family val="2"/>
    </font>
    <font>
      <b/>
      <sz val="11"/>
      <color theme="1"/>
      <name val="Arial Narrow"/>
      <family val="2"/>
    </font>
    <font>
      <b/>
      <sz val="10"/>
      <color rgb="FF000000"/>
      <name val="Times New Roman"/>
      <family val="1"/>
    </font>
    <font>
      <b/>
      <sz val="10"/>
      <color rgb="FF252525"/>
      <name val="Arial"/>
      <family val="2"/>
    </font>
    <font>
      <b/>
      <sz val="11"/>
      <color rgb="FFFF0000"/>
      <name val="Arial Narrow"/>
      <family val="2"/>
    </font>
    <font>
      <b/>
      <strike/>
      <sz val="11"/>
      <color rgb="FFFF0000"/>
      <name val="Arial Narrow"/>
      <family val="2"/>
    </font>
    <font>
      <b/>
      <sz val="11"/>
      <color rgb="FF252525"/>
      <name val="Arial Narrow"/>
      <family val="2"/>
    </font>
    <font>
      <b/>
      <sz val="12"/>
      <color rgb="FF000000"/>
      <name val="Arial Narrow"/>
      <family val="2"/>
    </font>
    <font>
      <b/>
      <sz val="12"/>
      <color rgb="FF252525"/>
      <name val="Arial Narrow"/>
      <family val="2"/>
    </font>
    <font>
      <b/>
      <sz val="12"/>
      <color rgb="FF404040"/>
      <name val="Arial Narrow"/>
      <family val="2"/>
    </font>
    <font>
      <sz val="12"/>
      <color rgb="FF404040"/>
      <name val="Arial Narrow"/>
      <family val="2"/>
    </font>
    <font>
      <sz val="12"/>
      <color rgb="FF000000"/>
      <name val="Arial Narrow"/>
      <family val="2"/>
    </font>
    <font>
      <sz val="12"/>
      <color rgb="FFFF0000"/>
      <name val="Arial Narrow"/>
      <family val="2"/>
    </font>
    <font>
      <b/>
      <sz val="12"/>
      <color rgb="FFFF0000"/>
      <name val="Arial Narrow"/>
      <family val="2"/>
    </font>
    <font>
      <sz val="11"/>
      <color rgb="FFFFFFFF"/>
      <name val="Arial Narrow"/>
      <family val="2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lightTrellis">
        <bgColor theme="0"/>
      </patternFill>
    </fill>
    <fill>
      <patternFill patternType="solid">
        <fgColor rgb="FF002060"/>
        <bgColor indexed="64"/>
      </patternFill>
    </fill>
    <fill>
      <patternFill patternType="solid">
        <fgColor rgb="FFF1F1F1"/>
      </patternFill>
    </fill>
    <fill>
      <patternFill patternType="solid">
        <fgColor rgb="FFF4AF84"/>
      </patternFill>
    </fill>
    <fill>
      <patternFill patternType="solid">
        <fgColor rgb="FF2E75B5"/>
      </patternFill>
    </fill>
    <fill>
      <patternFill patternType="solid">
        <fgColor rgb="FFEC7C30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D0CECE"/>
      </patternFill>
    </fill>
    <fill>
      <patternFill patternType="solid">
        <fgColor theme="0" tint="-0.14999847407452621"/>
        <bgColor indexed="64"/>
      </patternFill>
    </fill>
  </fills>
  <borders count="1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rgb="FF0070C0"/>
      </left>
      <right/>
      <top style="medium">
        <color rgb="FF0070C0"/>
      </top>
      <bottom/>
      <diagonal/>
    </border>
    <border>
      <left/>
      <right/>
      <top style="medium">
        <color rgb="FF0070C0"/>
      </top>
      <bottom/>
      <diagonal/>
    </border>
    <border>
      <left/>
      <right style="medium">
        <color rgb="FF0070C0"/>
      </right>
      <top style="medium">
        <color rgb="FF0070C0"/>
      </top>
      <bottom/>
      <diagonal/>
    </border>
    <border>
      <left style="medium">
        <color rgb="FF0070C0"/>
      </left>
      <right/>
      <top/>
      <bottom style="medium">
        <color rgb="FF0070C0"/>
      </bottom>
      <diagonal/>
    </border>
    <border>
      <left/>
      <right/>
      <top/>
      <bottom style="medium">
        <color rgb="FF0070C0"/>
      </bottom>
      <diagonal/>
    </border>
    <border>
      <left/>
      <right style="medium">
        <color rgb="FF0070C0"/>
      </right>
      <top/>
      <bottom style="medium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medium">
        <color rgb="FF0070C0"/>
      </left>
      <right style="thin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rgb="FF0070C0"/>
      </left>
      <right style="thin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/>
      <top/>
      <bottom/>
      <diagonal/>
    </border>
    <border>
      <left/>
      <right style="medium">
        <color rgb="FF0070C0"/>
      </right>
      <top/>
      <bottom/>
      <diagonal/>
    </border>
    <border>
      <left style="medium">
        <color rgb="FF0070C0"/>
      </left>
      <right/>
      <top style="medium">
        <color rgb="FF0070C0"/>
      </top>
      <bottom style="medium">
        <color rgb="FF0070C0"/>
      </bottom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/>
      <right/>
      <top style="medium">
        <color rgb="FF0070C0"/>
      </top>
      <bottom style="medium">
        <color rgb="FF0070C0"/>
      </bottom>
      <diagonal/>
    </border>
    <border>
      <left style="thin">
        <color rgb="FF0070C0"/>
      </left>
      <right/>
      <top/>
      <bottom/>
      <diagonal/>
    </border>
    <border>
      <left/>
      <right style="thin">
        <color rgb="FF0070C0"/>
      </right>
      <top/>
      <bottom/>
      <diagonal/>
    </border>
    <border>
      <left style="thin">
        <color rgb="FF0070C0"/>
      </left>
      <right/>
      <top/>
      <bottom style="thin">
        <color rgb="FF0070C0"/>
      </bottom>
      <diagonal/>
    </border>
    <border>
      <left/>
      <right/>
      <top/>
      <bottom style="thin">
        <color rgb="FF0070C0"/>
      </bottom>
      <diagonal/>
    </border>
    <border>
      <left/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medium">
        <color rgb="FF0070C0"/>
      </left>
      <right style="thin">
        <color rgb="FF0070C0"/>
      </right>
      <top style="medium">
        <color rgb="FF0070C0"/>
      </top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medium">
        <color rgb="FF0070C0"/>
      </top>
      <bottom style="thin">
        <color rgb="FF0070C0"/>
      </bottom>
      <diagonal/>
    </border>
    <border>
      <left style="thin">
        <color rgb="FF0070C0"/>
      </left>
      <right style="medium">
        <color rgb="FF0070C0"/>
      </right>
      <top style="medium">
        <color rgb="FF0070C0"/>
      </top>
      <bottom style="thin">
        <color rgb="FF0070C0"/>
      </bottom>
      <diagonal/>
    </border>
    <border>
      <left style="medium">
        <color rgb="FF0070C0"/>
      </left>
      <right style="thin">
        <color rgb="FF0070C0"/>
      </right>
      <top style="thin">
        <color rgb="FF0070C0"/>
      </top>
      <bottom style="medium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medium">
        <color rgb="FF0070C0"/>
      </bottom>
      <diagonal/>
    </border>
    <border>
      <left style="thin">
        <color rgb="FF0070C0"/>
      </left>
      <right style="medium">
        <color rgb="FF0070C0"/>
      </right>
      <top style="thin">
        <color rgb="FF0070C0"/>
      </top>
      <bottom style="medium">
        <color rgb="FF0070C0"/>
      </bottom>
      <diagonal/>
    </border>
    <border>
      <left style="medium">
        <color rgb="FF0070C0"/>
      </left>
      <right/>
      <top/>
      <bottom style="thin">
        <color rgb="FF0070C0"/>
      </bottom>
      <diagonal/>
    </border>
    <border>
      <left/>
      <right style="medium">
        <color rgb="FF0070C0"/>
      </right>
      <top/>
      <bottom style="thin">
        <color rgb="FF0070C0"/>
      </bottom>
      <diagonal/>
    </border>
    <border>
      <left style="medium">
        <color rgb="FF0070C0"/>
      </left>
      <right/>
      <top style="thin">
        <color rgb="FF0070C0"/>
      </top>
      <bottom/>
      <diagonal/>
    </border>
    <border>
      <left style="thin">
        <color rgb="FF0070C0"/>
      </left>
      <right/>
      <top style="thin">
        <color rgb="FF0070C0"/>
      </top>
      <bottom style="thin">
        <color rgb="FF0070C0"/>
      </bottom>
      <diagonal/>
    </border>
    <border>
      <left/>
      <right/>
      <top style="thin">
        <color rgb="FF0070C0"/>
      </top>
      <bottom style="thin">
        <color rgb="FF0070C0"/>
      </bottom>
      <diagonal/>
    </border>
    <border>
      <left style="thin">
        <color rgb="FF002060"/>
      </left>
      <right style="thin">
        <color rgb="FF002060"/>
      </right>
      <top style="thin">
        <color rgb="FF0070C0"/>
      </top>
      <bottom style="thin">
        <color rgb="FF0070C0"/>
      </bottom>
      <diagonal/>
    </border>
    <border>
      <left/>
      <right style="thin">
        <color rgb="FF0070C0"/>
      </right>
      <top style="thin">
        <color rgb="FF0070C0"/>
      </top>
      <bottom style="thin">
        <color rgb="FF0070C0"/>
      </bottom>
      <diagonal/>
    </border>
    <border>
      <left/>
      <right/>
      <top style="thin">
        <color rgb="FF0070C0"/>
      </top>
      <bottom/>
      <diagonal/>
    </border>
    <border>
      <left style="thin">
        <color rgb="FF002060"/>
      </left>
      <right style="thin">
        <color rgb="FF002060"/>
      </right>
      <top/>
      <bottom/>
      <diagonal/>
    </border>
    <border>
      <left/>
      <right style="thin">
        <color indexed="64"/>
      </right>
      <top style="medium">
        <color rgb="FF0070C0"/>
      </top>
      <bottom style="medium">
        <color rgb="FF0070C0"/>
      </bottom>
      <diagonal/>
    </border>
    <border>
      <left/>
      <right style="thin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rgb="FF808080"/>
      </left>
      <right/>
      <top/>
      <bottom/>
      <diagonal/>
    </border>
    <border>
      <left/>
      <right style="thin">
        <color rgb="FF808080"/>
      </right>
      <top/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-0.249977111117893"/>
      </left>
      <right style="thin">
        <color theme="4" tint="-0.249977111117893"/>
      </right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7558519241921"/>
      </left>
      <right style="thin">
        <color theme="4" tint="0.39997558519241921"/>
      </right>
      <top/>
      <bottom/>
      <diagonal/>
    </border>
    <border>
      <left style="thin">
        <color theme="4" tint="0.39997558519241921"/>
      </left>
      <right style="thin">
        <color theme="4" tint="0.39997558519241921"/>
      </right>
      <top/>
      <bottom style="thin">
        <color theme="4" tint="0.39997558519241921"/>
      </bottom>
      <diagonal/>
    </border>
    <border>
      <left style="thin">
        <color rgb="FF808080"/>
      </left>
      <right/>
      <top/>
      <bottom style="thin">
        <color rgb="FF808080"/>
      </bottom>
      <diagonal/>
    </border>
    <border>
      <left/>
      <right/>
      <top/>
      <bottom style="thin">
        <color rgb="FF808080"/>
      </bottom>
      <diagonal/>
    </border>
    <border>
      <left/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 style="thin">
        <color rgb="FFBEBEBE"/>
      </bottom>
      <diagonal/>
    </border>
    <border>
      <left/>
      <right/>
      <top style="thin">
        <color rgb="FF808080"/>
      </top>
      <bottom style="thin">
        <color rgb="FFBEBEBE"/>
      </bottom>
      <diagonal/>
    </border>
    <border>
      <left/>
      <right style="thin">
        <color rgb="FF808080"/>
      </right>
      <top style="thin">
        <color rgb="FF808080"/>
      </top>
      <bottom style="thin">
        <color rgb="FFBEBEBE"/>
      </bottom>
      <diagonal/>
    </border>
    <border>
      <left style="thin">
        <color rgb="FF808080"/>
      </left>
      <right style="thin">
        <color rgb="FFBEBEBE"/>
      </right>
      <top style="thin">
        <color rgb="FFBEBEBE"/>
      </top>
      <bottom style="thin">
        <color rgb="FFBEBEBE"/>
      </bottom>
      <diagonal/>
    </border>
    <border>
      <left style="thin">
        <color rgb="FFBEBEBE"/>
      </left>
      <right/>
      <top style="thin">
        <color rgb="FFBEBEBE"/>
      </top>
      <bottom style="thin">
        <color rgb="FFBEBEBE"/>
      </bottom>
      <diagonal/>
    </border>
    <border>
      <left/>
      <right/>
      <top style="thin">
        <color rgb="FFBEBEBE"/>
      </top>
      <bottom style="thin">
        <color rgb="FFBEBEBE"/>
      </bottom>
      <diagonal/>
    </border>
    <border>
      <left/>
      <right style="thin">
        <color rgb="FFBEBEBE"/>
      </right>
      <top style="thin">
        <color rgb="FFBEBEBE"/>
      </top>
      <bottom style="thin">
        <color rgb="FFBEBEBE"/>
      </bottom>
      <diagonal/>
    </border>
    <border>
      <left style="thin">
        <color rgb="FFBEBEBE"/>
      </left>
      <right style="thin">
        <color rgb="FFBEBEBE"/>
      </right>
      <top style="thin">
        <color rgb="FFBEBEBE"/>
      </top>
      <bottom style="thin">
        <color rgb="FFBEBEBE"/>
      </bottom>
      <diagonal/>
    </border>
    <border>
      <left style="thin">
        <color rgb="FFBEBEBE"/>
      </left>
      <right style="thin">
        <color rgb="FF808080"/>
      </right>
      <top style="thin">
        <color rgb="FFBEBEBE"/>
      </top>
      <bottom style="thin">
        <color rgb="FFBEBEBE"/>
      </bottom>
      <diagonal/>
    </border>
    <border>
      <left style="thin">
        <color rgb="FF808080"/>
      </left>
      <right style="thin">
        <color rgb="FFBEBEBE"/>
      </right>
      <top style="thin">
        <color rgb="FFBEBEBE"/>
      </top>
      <bottom/>
      <diagonal/>
    </border>
    <border>
      <left style="thin">
        <color rgb="FF808080"/>
      </left>
      <right style="thin">
        <color rgb="FFBEBEBE"/>
      </right>
      <top/>
      <bottom/>
      <diagonal/>
    </border>
    <border>
      <left style="thin">
        <color rgb="FF808080"/>
      </left>
      <right style="thin">
        <color rgb="FFBEBEBE"/>
      </right>
      <top/>
      <bottom style="thin">
        <color rgb="FFBEBEBE"/>
      </bottom>
      <diagonal/>
    </border>
    <border>
      <left style="thin">
        <color rgb="FF808080"/>
      </left>
      <right/>
      <top style="thin">
        <color rgb="FFBEBEBE"/>
      </top>
      <bottom style="thin">
        <color rgb="FFBEBEBE"/>
      </bottom>
      <diagonal/>
    </border>
    <border>
      <left/>
      <right style="thin">
        <color rgb="FF808080"/>
      </right>
      <top style="thin">
        <color rgb="FFBEBEBE"/>
      </top>
      <bottom style="thin">
        <color rgb="FFBEBEBE"/>
      </bottom>
      <diagonal/>
    </border>
    <border>
      <left style="thin">
        <color rgb="FFBEBEBE"/>
      </left>
      <right/>
      <top style="thin">
        <color rgb="FFBEBEBE"/>
      </top>
      <bottom style="thin">
        <color rgb="FF808080"/>
      </bottom>
      <diagonal/>
    </border>
    <border>
      <left/>
      <right/>
      <top style="thin">
        <color rgb="FFBEBEBE"/>
      </top>
      <bottom style="thin">
        <color rgb="FF808080"/>
      </bottom>
      <diagonal/>
    </border>
    <border>
      <left style="thin">
        <color rgb="FFBEBEBE"/>
      </left>
      <right style="thin">
        <color rgb="FFBEBEBE"/>
      </right>
      <top style="thin">
        <color rgb="FFBEBEBE"/>
      </top>
      <bottom style="thin">
        <color rgb="FF808080"/>
      </bottom>
      <diagonal/>
    </border>
    <border>
      <left style="thin">
        <color rgb="FFBEBEBE"/>
      </left>
      <right style="thin">
        <color rgb="FF808080"/>
      </right>
      <top style="thin">
        <color rgb="FFBEBEBE"/>
      </top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 style="thin">
        <color rgb="FF808080"/>
      </bottom>
      <diagonal/>
    </border>
    <border>
      <left/>
      <right/>
      <top style="thin">
        <color rgb="FF808080"/>
      </top>
      <bottom style="thin">
        <color rgb="FF808080"/>
      </bottom>
      <diagonal/>
    </border>
    <border>
      <left/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 style="thin">
        <color theme="4" tint="0.39997558519241921"/>
      </bottom>
      <diagonal/>
    </border>
    <border>
      <left/>
      <right/>
      <top style="thin">
        <color rgb="FF808080"/>
      </top>
      <bottom style="thin">
        <color theme="4" tint="0.39997558519241921"/>
      </bottom>
      <diagonal/>
    </border>
    <border>
      <left/>
      <right style="thin">
        <color rgb="FF808080"/>
      </right>
      <top style="thin">
        <color rgb="FF808080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7558519241921"/>
      </left>
      <right/>
      <top/>
      <bottom/>
      <diagonal/>
    </border>
    <border>
      <left/>
      <right style="thin">
        <color theme="4" tint="0.39997558519241921"/>
      </right>
      <top/>
      <bottom/>
      <diagonal/>
    </border>
    <border>
      <left style="thin">
        <color theme="4" tint="0.39997558519241921"/>
      </left>
      <right/>
      <top/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 style="thin">
        <color theme="4" tint="0.39997558519241921"/>
      </right>
      <top/>
      <bottom style="thin">
        <color theme="4" tint="0.39997558519241921"/>
      </bottom>
      <diagonal/>
    </border>
    <border>
      <left style="thin">
        <color rgb="FF808080"/>
      </left>
      <right/>
      <top style="thin">
        <color rgb="FF808080"/>
      </top>
      <bottom/>
      <diagonal/>
    </border>
    <border>
      <left/>
      <right/>
      <top style="thin">
        <color rgb="FF808080"/>
      </top>
      <bottom/>
      <diagonal/>
    </border>
    <border>
      <left/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/>
      <top style="thin">
        <color theme="4" tint="-0.249977111117893"/>
      </top>
      <bottom style="thin">
        <color rgb="FF808080"/>
      </bottom>
      <diagonal/>
    </border>
    <border>
      <left/>
      <right/>
      <top style="thin">
        <color theme="4" tint="-0.249977111117893"/>
      </top>
      <bottom style="thin">
        <color rgb="FF808080"/>
      </bottom>
      <diagonal/>
    </border>
    <border>
      <left style="thin">
        <color theme="4" tint="-0.249977111117893"/>
      </left>
      <right/>
      <top style="thin">
        <color theme="4" tint="-0.249977111117893"/>
      </top>
      <bottom style="thin">
        <color theme="4" tint="-0.249977111117893"/>
      </bottom>
      <diagonal/>
    </border>
    <border>
      <left/>
      <right/>
      <top style="thin">
        <color theme="4" tint="-0.249977111117893"/>
      </top>
      <bottom style="thin">
        <color theme="4" tint="-0.249977111117893"/>
      </bottom>
      <diagonal/>
    </border>
    <border>
      <left/>
      <right style="thin">
        <color theme="4" tint="-0.249977111117893"/>
      </right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4" tint="-0.249977111117893"/>
      </left>
      <right/>
      <top style="thin">
        <color theme="4" tint="-0.249977111117893"/>
      </top>
      <bottom/>
      <diagonal/>
    </border>
    <border>
      <left/>
      <right/>
      <top style="thin">
        <color theme="4" tint="-0.249977111117893"/>
      </top>
      <bottom/>
      <diagonal/>
    </border>
    <border>
      <left/>
      <right style="thin">
        <color theme="4" tint="-0.249977111117893"/>
      </right>
      <top style="thin">
        <color theme="4" tint="-0.249977111117893"/>
      </top>
      <bottom/>
      <diagonal/>
    </border>
    <border>
      <left style="thin">
        <color theme="4" tint="-0.249977111117893"/>
      </left>
      <right/>
      <top/>
      <bottom/>
      <diagonal/>
    </border>
    <border>
      <left/>
      <right style="thin">
        <color theme="4" tint="-0.249977111117893"/>
      </right>
      <top/>
      <bottom/>
      <diagonal/>
    </border>
    <border>
      <left style="thin">
        <color theme="4" tint="-0.249977111117893"/>
      </left>
      <right/>
      <top/>
      <bottom style="thin">
        <color theme="4" tint="-0.249977111117893"/>
      </bottom>
      <diagonal/>
    </border>
    <border>
      <left/>
      <right/>
      <top/>
      <bottom style="thin">
        <color theme="4" tint="-0.249977111117893"/>
      </bottom>
      <diagonal/>
    </border>
    <border>
      <left/>
      <right style="thin">
        <color theme="4" tint="-0.249977111117893"/>
      </right>
      <top/>
      <bottom style="thin">
        <color theme="4" tint="-0.249977111117893"/>
      </bottom>
      <diagonal/>
    </border>
    <border>
      <left style="thin">
        <color rgb="FF808080"/>
      </left>
      <right/>
      <top style="thin">
        <color rgb="FF808080"/>
      </top>
      <bottom style="thin">
        <color theme="4" tint="-0.249977111117893"/>
      </bottom>
      <diagonal/>
    </border>
    <border>
      <left/>
      <right/>
      <top style="thin">
        <color rgb="FF808080"/>
      </top>
      <bottom style="thin">
        <color theme="4" tint="-0.249977111117893"/>
      </bottom>
      <diagonal/>
    </border>
    <border>
      <left style="thin">
        <color rgb="FF808080"/>
      </left>
      <right/>
      <top/>
      <bottom style="thin">
        <color theme="4" tint="-0.24997711111789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 tint="-0.249977111117893"/>
      </left>
      <right style="thin">
        <color theme="4" tint="-0.249977111117893"/>
      </right>
      <top/>
      <bottom style="thin">
        <color theme="4" tint="-0.249977111117893"/>
      </bottom>
      <diagonal/>
    </border>
    <border>
      <left style="thin">
        <color theme="4" tint="-0.249977111117893"/>
      </left>
      <right style="thin">
        <color theme="4" tint="-0.249977111117893"/>
      </right>
      <top style="thin">
        <color theme="4" tint="-0.249977111117893"/>
      </top>
      <bottom/>
      <diagonal/>
    </border>
    <border>
      <left style="thin">
        <color theme="4" tint="-0.249977111117893"/>
      </left>
      <right style="thin">
        <color theme="4" tint="-0.249977111117893"/>
      </right>
      <top/>
      <bottom/>
      <diagonal/>
    </border>
  </borders>
  <cellStyleXfs count="16">
    <xf numFmtId="0" fontId="0" fillId="0" borderId="0"/>
    <xf numFmtId="0" fontId="1" fillId="0" borderId="0"/>
    <xf numFmtId="164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1" fontId="16" fillId="0" borderId="0" applyFont="0" applyFill="0" applyBorder="0" applyAlignment="0" applyProtection="0"/>
    <xf numFmtId="173" fontId="1" fillId="0" borderId="0" applyFont="0" applyFill="0" applyBorder="0" applyAlignment="0" applyProtection="0"/>
    <xf numFmtId="0" fontId="16" fillId="0" borderId="0"/>
    <xf numFmtId="174" fontId="2" fillId="0" borderId="0" applyFont="0" applyFill="0" applyBorder="0" applyAlignment="0" applyProtection="0"/>
    <xf numFmtId="42" fontId="1" fillId="0" borderId="0" applyFont="0" applyFill="0" applyBorder="0" applyAlignment="0" applyProtection="0"/>
    <xf numFmtId="0" fontId="2" fillId="0" borderId="0"/>
    <xf numFmtId="41" fontId="2" fillId="0" borderId="0" applyFont="0" applyFill="0" applyBorder="0" applyAlignment="0" applyProtection="0"/>
  </cellStyleXfs>
  <cellXfs count="606">
    <xf numFmtId="0" fontId="0" fillId="0" borderId="0" xfId="0"/>
    <xf numFmtId="0" fontId="4" fillId="2" borderId="0" xfId="1" applyFont="1" applyFill="1"/>
    <xf numFmtId="0" fontId="6" fillId="2" borderId="0" xfId="1" applyFont="1" applyFill="1"/>
    <xf numFmtId="0" fontId="7" fillId="2" borderId="0" xfId="1" applyFont="1" applyFill="1"/>
    <xf numFmtId="0" fontId="8" fillId="2" borderId="0" xfId="5" applyFont="1" applyFill="1"/>
    <xf numFmtId="0" fontId="9" fillId="2" borderId="0" xfId="1" applyFont="1" applyFill="1"/>
    <xf numFmtId="0" fontId="1" fillId="2" borderId="0" xfId="1" applyFill="1"/>
    <xf numFmtId="0" fontId="4" fillId="2" borderId="0" xfId="5" quotePrefix="1" applyFont="1" applyFill="1" applyAlignment="1">
      <alignment horizontal="left"/>
    </xf>
    <xf numFmtId="0" fontId="1" fillId="2" borderId="0" xfId="1" applyFill="1" applyAlignment="1">
      <alignment horizontal="right"/>
    </xf>
    <xf numFmtId="0" fontId="1" fillId="2" borderId="0" xfId="1" applyFill="1" applyAlignment="1">
      <alignment horizontal="center"/>
    </xf>
    <xf numFmtId="0" fontId="1" fillId="2" borderId="11" xfId="1" applyFill="1" applyBorder="1"/>
    <xf numFmtId="0" fontId="4" fillId="2" borderId="8" xfId="1" applyFont="1" applyFill="1" applyBorder="1"/>
    <xf numFmtId="0" fontId="4" fillId="2" borderId="10" xfId="1" applyFont="1" applyFill="1" applyBorder="1"/>
    <xf numFmtId="0" fontId="4" fillId="2" borderId="9" xfId="1" applyFont="1" applyFill="1" applyBorder="1"/>
    <xf numFmtId="170" fontId="4" fillId="2" borderId="9" xfId="1" applyNumberFormat="1" applyFont="1" applyFill="1" applyBorder="1" applyAlignment="1">
      <alignment vertical="center" wrapText="1"/>
    </xf>
    <xf numFmtId="0" fontId="4" fillId="2" borderId="0" xfId="1" applyFont="1" applyFill="1" applyAlignment="1">
      <alignment horizontal="center" vertical="center"/>
    </xf>
    <xf numFmtId="3" fontId="4" fillId="2" borderId="0" xfId="1" applyNumberFormat="1" applyFont="1" applyFill="1"/>
    <xf numFmtId="0" fontId="4" fillId="2" borderId="0" xfId="1" applyFont="1" applyFill="1" applyAlignment="1">
      <alignment horizontal="left" vertical="center"/>
    </xf>
    <xf numFmtId="170" fontId="4" fillId="2" borderId="0" xfId="1" applyNumberFormat="1" applyFont="1" applyFill="1" applyAlignment="1">
      <alignment horizontal="center" vertical="center" wrapText="1"/>
    </xf>
    <xf numFmtId="0" fontId="14" fillId="2" borderId="0" xfId="1" applyFont="1" applyFill="1"/>
    <xf numFmtId="0" fontId="4" fillId="2" borderId="11" xfId="1" applyFont="1" applyFill="1" applyBorder="1" applyAlignment="1">
      <alignment horizontal="center" vertical="center"/>
    </xf>
    <xf numFmtId="0" fontId="15" fillId="2" borderId="0" xfId="5" applyFont="1" applyFill="1" applyAlignment="1">
      <alignment horizontal="center"/>
    </xf>
    <xf numFmtId="0" fontId="15" fillId="2" borderId="8" xfId="5" applyFont="1" applyFill="1" applyBorder="1" applyAlignment="1">
      <alignment vertical="center"/>
    </xf>
    <xf numFmtId="0" fontId="15" fillId="2" borderId="10" xfId="5" applyFont="1" applyFill="1" applyBorder="1" applyAlignment="1">
      <alignment vertical="center"/>
    </xf>
    <xf numFmtId="0" fontId="15" fillId="2" borderId="0" xfId="5" applyFont="1" applyFill="1" applyAlignment="1">
      <alignment vertical="center"/>
    </xf>
    <xf numFmtId="0" fontId="15" fillId="2" borderId="9" xfId="5" applyFont="1" applyFill="1" applyBorder="1" applyAlignment="1">
      <alignment vertical="center"/>
    </xf>
    <xf numFmtId="170" fontId="11" fillId="2" borderId="14" xfId="1" applyNumberFormat="1" applyFont="1" applyFill="1" applyBorder="1" applyAlignment="1">
      <alignment horizontal="center" vertical="center" wrapText="1"/>
    </xf>
    <xf numFmtId="0" fontId="10" fillId="2" borderId="1" xfId="1" quotePrefix="1" applyFont="1" applyFill="1" applyBorder="1" applyAlignment="1">
      <alignment horizontal="center"/>
    </xf>
    <xf numFmtId="170" fontId="13" fillId="2" borderId="14" xfId="1" applyNumberFormat="1" applyFont="1" applyFill="1" applyBorder="1" applyAlignment="1">
      <alignment horizontal="center" vertical="center" wrapText="1"/>
    </xf>
    <xf numFmtId="0" fontId="18" fillId="2" borderId="0" xfId="0" applyFont="1" applyFill="1"/>
    <xf numFmtId="0" fontId="18" fillId="2" borderId="0" xfId="1" applyFont="1" applyFill="1"/>
    <xf numFmtId="0" fontId="17" fillId="2" borderId="0" xfId="1" applyFont="1" applyFill="1" applyProtection="1">
      <protection locked="0"/>
    </xf>
    <xf numFmtId="165" fontId="18" fillId="2" borderId="0" xfId="2" applyNumberFormat="1" applyFont="1" applyFill="1"/>
    <xf numFmtId="0" fontId="17" fillId="2" borderId="0" xfId="1" applyFont="1" applyFill="1" applyAlignment="1" applyProtection="1">
      <alignment horizontal="center"/>
      <protection locked="0"/>
    </xf>
    <xf numFmtId="0" fontId="18" fillId="2" borderId="0" xfId="0" applyFont="1" applyFill="1" applyAlignment="1">
      <alignment horizontal="left" wrapText="1"/>
    </xf>
    <xf numFmtId="0" fontId="17" fillId="2" borderId="0" xfId="0" applyFont="1" applyFill="1"/>
    <xf numFmtId="165" fontId="18" fillId="2" borderId="0" xfId="2" applyNumberFormat="1" applyFont="1" applyFill="1" applyBorder="1"/>
    <xf numFmtId="42" fontId="18" fillId="2" borderId="0" xfId="3" applyFont="1" applyFill="1" applyBorder="1"/>
    <xf numFmtId="42" fontId="18" fillId="2" borderId="0" xfId="0" applyNumberFormat="1" applyFont="1" applyFill="1"/>
    <xf numFmtId="169" fontId="18" fillId="2" borderId="0" xfId="3" applyNumberFormat="1" applyFont="1" applyFill="1" applyBorder="1"/>
    <xf numFmtId="169" fontId="18" fillId="2" borderId="0" xfId="3" applyNumberFormat="1" applyFont="1" applyFill="1"/>
    <xf numFmtId="42" fontId="18" fillId="2" borderId="0" xfId="3" applyFont="1" applyFill="1"/>
    <xf numFmtId="42" fontId="18" fillId="2" borderId="0" xfId="3" applyFont="1" applyFill="1" applyBorder="1" applyAlignment="1">
      <alignment horizontal="center" vertical="center"/>
    </xf>
    <xf numFmtId="42" fontId="18" fillId="2" borderId="0" xfId="3" applyFont="1" applyFill="1" applyBorder="1" applyAlignment="1">
      <alignment horizontal="center" vertical="center" wrapText="1"/>
    </xf>
    <xf numFmtId="42" fontId="17" fillId="2" borderId="0" xfId="3" applyFont="1" applyFill="1"/>
    <xf numFmtId="0" fontId="18" fillId="2" borderId="0" xfId="0" applyFont="1" applyFill="1" applyAlignment="1">
      <alignment horizontal="center"/>
    </xf>
    <xf numFmtId="170" fontId="9" fillId="2" borderId="14" xfId="1" applyNumberFormat="1" applyFont="1" applyFill="1" applyBorder="1" applyAlignment="1">
      <alignment horizontal="center" vertical="center" wrapText="1"/>
    </xf>
    <xf numFmtId="170" fontId="4" fillId="2" borderId="14" xfId="1" applyNumberFormat="1" applyFont="1" applyFill="1" applyBorder="1" applyAlignment="1">
      <alignment horizontal="center" vertical="center" wrapText="1"/>
    </xf>
    <xf numFmtId="0" fontId="4" fillId="2" borderId="14" xfId="1" applyFont="1" applyFill="1" applyBorder="1" applyAlignment="1">
      <alignment horizontal="center" vertical="center"/>
    </xf>
    <xf numFmtId="170" fontId="13" fillId="2" borderId="14" xfId="1" applyNumberFormat="1" applyFont="1" applyFill="1" applyBorder="1" applyAlignment="1">
      <alignment horizontal="center" vertical="center"/>
    </xf>
    <xf numFmtId="0" fontId="18" fillId="0" borderId="0" xfId="0" applyFont="1"/>
    <xf numFmtId="42" fontId="18" fillId="0" borderId="0" xfId="0" applyNumberFormat="1" applyFont="1"/>
    <xf numFmtId="9" fontId="18" fillId="0" borderId="0" xfId="0" applyNumberFormat="1" applyFont="1"/>
    <xf numFmtId="0" fontId="19" fillId="4" borderId="15" xfId="0" applyFont="1" applyFill="1" applyBorder="1" applyAlignment="1">
      <alignment horizontal="center" vertical="center"/>
    </xf>
    <xf numFmtId="0" fontId="20" fillId="4" borderId="15" xfId="0" applyFont="1" applyFill="1" applyBorder="1" applyAlignment="1">
      <alignment horizontal="center" vertical="center"/>
    </xf>
    <xf numFmtId="0" fontId="19" fillId="4" borderId="15" xfId="0" applyFont="1" applyFill="1" applyBorder="1" applyAlignment="1">
      <alignment horizontal="center" vertical="center" wrapText="1"/>
    </xf>
    <xf numFmtId="0" fontId="20" fillId="4" borderId="17" xfId="0" applyFont="1" applyFill="1" applyBorder="1" applyAlignment="1">
      <alignment horizontal="center" vertical="center" wrapText="1"/>
    </xf>
    <xf numFmtId="0" fontId="0" fillId="2" borderId="0" xfId="0" applyFill="1"/>
    <xf numFmtId="0" fontId="18" fillId="2" borderId="0" xfId="1" applyFont="1" applyFill="1" applyProtection="1">
      <protection locked="0"/>
    </xf>
    <xf numFmtId="0" fontId="18" fillId="2" borderId="24" xfId="0" applyFont="1" applyFill="1" applyBorder="1"/>
    <xf numFmtId="9" fontId="18" fillId="2" borderId="24" xfId="4" applyFont="1" applyFill="1" applyBorder="1" applyAlignment="1">
      <alignment horizontal="center"/>
    </xf>
    <xf numFmtId="42" fontId="18" fillId="2" borderId="24" xfId="3" applyFont="1" applyFill="1" applyBorder="1" applyAlignment="1"/>
    <xf numFmtId="0" fontId="18" fillId="2" borderId="24" xfId="0" applyFont="1" applyFill="1" applyBorder="1" applyAlignment="1">
      <alignment horizontal="center"/>
    </xf>
    <xf numFmtId="42" fontId="18" fillId="2" borderId="24" xfId="0" applyNumberFormat="1" applyFont="1" applyFill="1" applyBorder="1"/>
    <xf numFmtId="0" fontId="18" fillId="2" borderId="25" xfId="0" applyFont="1" applyFill="1" applyBorder="1"/>
    <xf numFmtId="9" fontId="18" fillId="2" borderId="25" xfId="4" applyFont="1" applyFill="1" applyBorder="1" applyAlignment="1">
      <alignment horizontal="center"/>
    </xf>
    <xf numFmtId="0" fontId="18" fillId="2" borderId="25" xfId="0" applyFont="1" applyFill="1" applyBorder="1" applyAlignment="1">
      <alignment horizontal="center"/>
    </xf>
    <xf numFmtId="0" fontId="20" fillId="4" borderId="26" xfId="0" applyFont="1" applyFill="1" applyBorder="1" applyAlignment="1">
      <alignment horizontal="center"/>
    </xf>
    <xf numFmtId="0" fontId="20" fillId="4" borderId="27" xfId="0" applyFont="1" applyFill="1" applyBorder="1" applyAlignment="1">
      <alignment horizontal="center"/>
    </xf>
    <xf numFmtId="0" fontId="20" fillId="4" borderId="28" xfId="0" applyFont="1" applyFill="1" applyBorder="1" applyAlignment="1">
      <alignment horizontal="center"/>
    </xf>
    <xf numFmtId="0" fontId="18" fillId="2" borderId="29" xfId="0" applyFont="1" applyFill="1" applyBorder="1"/>
    <xf numFmtId="166" fontId="18" fillId="2" borderId="30" xfId="0" applyNumberFormat="1" applyFont="1" applyFill="1" applyBorder="1" applyAlignment="1">
      <alignment horizontal="center"/>
    </xf>
    <xf numFmtId="0" fontId="18" fillId="2" borderId="21" xfId="0" applyFont="1" applyFill="1" applyBorder="1"/>
    <xf numFmtId="166" fontId="18" fillId="2" borderId="23" xfId="0" applyNumberFormat="1" applyFont="1" applyFill="1" applyBorder="1" applyAlignment="1">
      <alignment horizontal="center"/>
    </xf>
    <xf numFmtId="0" fontId="18" fillId="2" borderId="31" xfId="0" applyFont="1" applyFill="1" applyBorder="1"/>
    <xf numFmtId="166" fontId="18" fillId="2" borderId="32" xfId="0" applyNumberFormat="1" applyFont="1" applyFill="1" applyBorder="1" applyAlignment="1">
      <alignment horizontal="center"/>
    </xf>
    <xf numFmtId="0" fontId="18" fillId="2" borderId="18" xfId="0" applyFont="1" applyFill="1" applyBorder="1"/>
    <xf numFmtId="0" fontId="18" fillId="2" borderId="19" xfId="0" applyFont="1" applyFill="1" applyBorder="1"/>
    <xf numFmtId="42" fontId="18" fillId="2" borderId="20" xfId="3" applyFont="1" applyFill="1" applyBorder="1" applyAlignment="1"/>
    <xf numFmtId="42" fontId="18" fillId="2" borderId="30" xfId="3" applyFont="1" applyFill="1" applyBorder="1" applyAlignment="1"/>
    <xf numFmtId="0" fontId="17" fillId="2" borderId="29" xfId="0" applyFont="1" applyFill="1" applyBorder="1"/>
    <xf numFmtId="0" fontId="17" fillId="2" borderId="21" xfId="0" applyFont="1" applyFill="1" applyBorder="1"/>
    <xf numFmtId="0" fontId="17" fillId="2" borderId="22" xfId="0" applyFont="1" applyFill="1" applyBorder="1"/>
    <xf numFmtId="42" fontId="17" fillId="2" borderId="23" xfId="3" applyFont="1" applyFill="1" applyBorder="1" applyAlignment="1"/>
    <xf numFmtId="0" fontId="18" fillId="2" borderId="22" xfId="0" applyFont="1" applyFill="1" applyBorder="1"/>
    <xf numFmtId="42" fontId="18" fillId="2" borderId="23" xfId="3" applyFont="1" applyFill="1" applyBorder="1" applyAlignment="1"/>
    <xf numFmtId="0" fontId="17" fillId="0" borderId="0" xfId="0" applyFont="1"/>
    <xf numFmtId="42" fontId="17" fillId="0" borderId="0" xfId="0" applyNumberFormat="1" applyFont="1"/>
    <xf numFmtId="42" fontId="17" fillId="2" borderId="0" xfId="0" applyNumberFormat="1" applyFont="1" applyFill="1"/>
    <xf numFmtId="0" fontId="19" fillId="4" borderId="31" xfId="0" applyFont="1" applyFill="1" applyBorder="1"/>
    <xf numFmtId="0" fontId="20" fillId="4" borderId="33" xfId="0" applyFont="1" applyFill="1" applyBorder="1"/>
    <xf numFmtId="0" fontId="20" fillId="4" borderId="32" xfId="0" applyFont="1" applyFill="1" applyBorder="1"/>
    <xf numFmtId="0" fontId="18" fillId="0" borderId="34" xfId="0" applyFont="1" applyBorder="1"/>
    <xf numFmtId="42" fontId="18" fillId="0" borderId="38" xfId="0" applyNumberFormat="1" applyFont="1" applyBorder="1"/>
    <xf numFmtId="0" fontId="18" fillId="0" borderId="29" xfId="0" applyFont="1" applyBorder="1"/>
    <xf numFmtId="0" fontId="18" fillId="0" borderId="30" xfId="0" applyFont="1" applyBorder="1"/>
    <xf numFmtId="0" fontId="18" fillId="0" borderId="21" xfId="0" applyFont="1" applyBorder="1"/>
    <xf numFmtId="0" fontId="21" fillId="4" borderId="31" xfId="1" applyFont="1" applyFill="1" applyBorder="1"/>
    <xf numFmtId="0" fontId="21" fillId="4" borderId="33" xfId="1" applyFont="1" applyFill="1" applyBorder="1"/>
    <xf numFmtId="42" fontId="21" fillId="4" borderId="32" xfId="1" applyNumberFormat="1" applyFont="1" applyFill="1" applyBorder="1"/>
    <xf numFmtId="42" fontId="21" fillId="4" borderId="33" xfId="13" applyFont="1" applyFill="1" applyBorder="1"/>
    <xf numFmtId="42" fontId="21" fillId="4" borderId="32" xfId="13" applyFont="1" applyFill="1" applyBorder="1"/>
    <xf numFmtId="0" fontId="24" fillId="2" borderId="18" xfId="1" applyFont="1" applyFill="1" applyBorder="1"/>
    <xf numFmtId="42" fontId="25" fillId="2" borderId="19" xfId="13" applyFont="1" applyFill="1" applyBorder="1"/>
    <xf numFmtId="42" fontId="25" fillId="2" borderId="20" xfId="13" applyFont="1" applyFill="1" applyBorder="1"/>
    <xf numFmtId="0" fontId="25" fillId="2" borderId="21" xfId="1" applyFont="1" applyFill="1" applyBorder="1"/>
    <xf numFmtId="42" fontId="25" fillId="2" borderId="22" xfId="13" applyFont="1" applyFill="1" applyBorder="1"/>
    <xf numFmtId="0" fontId="27" fillId="2" borderId="44" xfId="14" applyFont="1" applyFill="1" applyBorder="1" applyAlignment="1">
      <alignment horizontal="center" wrapText="1"/>
    </xf>
    <xf numFmtId="0" fontId="27" fillId="2" borderId="45" xfId="14" applyFont="1" applyFill="1" applyBorder="1" applyAlignment="1">
      <alignment horizontal="center" vertical="center"/>
    </xf>
    <xf numFmtId="0" fontId="27" fillId="2" borderId="46" xfId="14" applyFont="1" applyFill="1" applyBorder="1" applyAlignment="1">
      <alignment horizontal="center" vertical="center"/>
    </xf>
    <xf numFmtId="1" fontId="28" fillId="2" borderId="25" xfId="14" applyNumberFormat="1" applyFont="1" applyFill="1" applyBorder="1" applyAlignment="1">
      <alignment horizontal="center" vertical="center"/>
    </xf>
    <xf numFmtId="3" fontId="27" fillId="2" borderId="25" xfId="0" applyNumberFormat="1" applyFont="1" applyFill="1" applyBorder="1" applyAlignment="1">
      <alignment horizontal="right" vertical="center" wrapText="1"/>
    </xf>
    <xf numFmtId="175" fontId="27" fillId="2" borderId="25" xfId="0" applyNumberFormat="1" applyFont="1" applyFill="1" applyBorder="1" applyAlignment="1">
      <alignment horizontal="right" vertical="center" wrapText="1"/>
    </xf>
    <xf numFmtId="4" fontId="27" fillId="2" borderId="25" xfId="0" applyNumberFormat="1" applyFont="1" applyFill="1" applyBorder="1" applyAlignment="1">
      <alignment horizontal="right" vertical="center" wrapText="1"/>
    </xf>
    <xf numFmtId="1" fontId="28" fillId="2" borderId="24" xfId="14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right" vertical="center" wrapText="1"/>
    </xf>
    <xf numFmtId="3" fontId="27" fillId="2" borderId="24" xfId="0" applyNumberFormat="1" applyFont="1" applyFill="1" applyBorder="1" applyAlignment="1">
      <alignment horizontal="right" vertical="center" wrapText="1"/>
    </xf>
    <xf numFmtId="175" fontId="27" fillId="2" borderId="24" xfId="0" applyNumberFormat="1" applyFont="1" applyFill="1" applyBorder="1" applyAlignment="1">
      <alignment horizontal="right" vertical="center" wrapText="1"/>
    </xf>
    <xf numFmtId="42" fontId="18" fillId="0" borderId="30" xfId="0" applyNumberFormat="1" applyFont="1" applyBorder="1"/>
    <xf numFmtId="0" fontId="17" fillId="0" borderId="29" xfId="0" applyFont="1" applyBorder="1"/>
    <xf numFmtId="0" fontId="17" fillId="0" borderId="21" xfId="0" applyFont="1" applyBorder="1"/>
    <xf numFmtId="42" fontId="17" fillId="0" borderId="23" xfId="0" applyNumberFormat="1" applyFont="1" applyBorder="1"/>
    <xf numFmtId="38" fontId="18" fillId="0" borderId="23" xfId="0" applyNumberFormat="1" applyFont="1" applyBorder="1"/>
    <xf numFmtId="42" fontId="18" fillId="0" borderId="23" xfId="0" applyNumberFormat="1" applyFont="1" applyBorder="1"/>
    <xf numFmtId="42" fontId="20" fillId="4" borderId="32" xfId="0" applyNumberFormat="1" applyFont="1" applyFill="1" applyBorder="1"/>
    <xf numFmtId="0" fontId="17" fillId="0" borderId="47" xfId="0" applyFont="1" applyBorder="1"/>
    <xf numFmtId="9" fontId="17" fillId="0" borderId="47" xfId="0" applyNumberFormat="1" applyFont="1" applyBorder="1" applyAlignment="1">
      <alignment horizontal="left"/>
    </xf>
    <xf numFmtId="0" fontId="22" fillId="2" borderId="29" xfId="1" applyFont="1" applyFill="1" applyBorder="1"/>
    <xf numFmtId="0" fontId="22" fillId="2" borderId="0" xfId="1" applyFont="1" applyFill="1"/>
    <xf numFmtId="0" fontId="23" fillId="2" borderId="30" xfId="1" applyFont="1" applyFill="1" applyBorder="1"/>
    <xf numFmtId="0" fontId="17" fillId="0" borderId="22" xfId="0" applyFont="1" applyBorder="1"/>
    <xf numFmtId="42" fontId="17" fillId="0" borderId="23" xfId="3" applyFont="1" applyFill="1" applyBorder="1"/>
    <xf numFmtId="0" fontId="19" fillId="4" borderId="33" xfId="0" applyFont="1" applyFill="1" applyBorder="1"/>
    <xf numFmtId="0" fontId="19" fillId="4" borderId="32" xfId="0" applyFont="1" applyFill="1" applyBorder="1"/>
    <xf numFmtId="0" fontId="18" fillId="2" borderId="50" xfId="0" applyFont="1" applyFill="1" applyBorder="1" applyAlignment="1">
      <alignment horizontal="left" vertical="center"/>
    </xf>
    <xf numFmtId="42" fontId="18" fillId="2" borderId="0" xfId="0" applyNumberFormat="1" applyFont="1" applyFill="1" applyAlignment="1">
      <alignment horizontal="center" vertical="center" wrapText="1"/>
    </xf>
    <xf numFmtId="0" fontId="18" fillId="3" borderId="0" xfId="0" applyFont="1" applyFill="1" applyAlignment="1">
      <alignment horizontal="center" vertical="center" wrapText="1"/>
    </xf>
    <xf numFmtId="42" fontId="18" fillId="2" borderId="35" xfId="3" applyFont="1" applyFill="1" applyBorder="1" applyAlignment="1">
      <alignment horizontal="center" vertical="center"/>
    </xf>
    <xf numFmtId="0" fontId="18" fillId="2" borderId="34" xfId="0" applyFont="1" applyFill="1" applyBorder="1" applyAlignment="1">
      <alignment horizontal="left" vertical="center"/>
    </xf>
    <xf numFmtId="0" fontId="17" fillId="2" borderId="36" xfId="0" applyFont="1" applyFill="1" applyBorder="1" applyAlignment="1">
      <alignment horizontal="left" vertical="center"/>
    </xf>
    <xf numFmtId="0" fontId="18" fillId="2" borderId="37" xfId="0" applyFont="1" applyFill="1" applyBorder="1" applyAlignment="1">
      <alignment horizontal="center" vertical="center" wrapText="1"/>
    </xf>
    <xf numFmtId="0" fontId="18" fillId="2" borderId="38" xfId="0" applyFont="1" applyFill="1" applyBorder="1" applyAlignment="1">
      <alignment horizontal="center" vertical="center"/>
    </xf>
    <xf numFmtId="0" fontId="18" fillId="3" borderId="35" xfId="0" applyFont="1" applyFill="1" applyBorder="1" applyAlignment="1">
      <alignment horizontal="center" vertical="center"/>
    </xf>
    <xf numFmtId="42" fontId="18" fillId="2" borderId="38" xfId="3" applyFont="1" applyFill="1" applyBorder="1" applyAlignment="1">
      <alignment horizontal="center" vertical="center"/>
    </xf>
    <xf numFmtId="42" fontId="18" fillId="2" borderId="37" xfId="3" applyFont="1" applyFill="1" applyBorder="1" applyAlignment="1">
      <alignment horizontal="center" vertical="center"/>
    </xf>
    <xf numFmtId="0" fontId="18" fillId="2" borderId="39" xfId="0" applyFont="1" applyFill="1" applyBorder="1"/>
    <xf numFmtId="42" fontId="18" fillId="2" borderId="54" xfId="0" applyNumberFormat="1" applyFont="1" applyFill="1" applyBorder="1"/>
    <xf numFmtId="0" fontId="18" fillId="2" borderId="54" xfId="0" applyFont="1" applyFill="1" applyBorder="1"/>
    <xf numFmtId="168" fontId="18" fillId="2" borderId="40" xfId="0" applyNumberFormat="1" applyFont="1" applyFill="1" applyBorder="1"/>
    <xf numFmtId="42" fontId="18" fillId="2" borderId="37" xfId="0" applyNumberFormat="1" applyFont="1" applyFill="1" applyBorder="1"/>
    <xf numFmtId="0" fontId="18" fillId="2" borderId="37" xfId="0" applyFont="1" applyFill="1" applyBorder="1"/>
    <xf numFmtId="168" fontId="18" fillId="2" borderId="38" xfId="0" applyNumberFormat="1" applyFont="1" applyFill="1" applyBorder="1"/>
    <xf numFmtId="0" fontId="18" fillId="2" borderId="40" xfId="0" applyFont="1" applyFill="1" applyBorder="1"/>
    <xf numFmtId="0" fontId="18" fillId="2" borderId="34" xfId="0" applyFont="1" applyFill="1" applyBorder="1"/>
    <xf numFmtId="168" fontId="18" fillId="2" borderId="35" xfId="0" applyNumberFormat="1" applyFont="1" applyFill="1" applyBorder="1"/>
    <xf numFmtId="0" fontId="18" fillId="2" borderId="35" xfId="0" applyFont="1" applyFill="1" applyBorder="1"/>
    <xf numFmtId="0" fontId="18" fillId="2" borderId="36" xfId="0" applyFont="1" applyFill="1" applyBorder="1"/>
    <xf numFmtId="0" fontId="18" fillId="2" borderId="38" xfId="0" applyFont="1" applyFill="1" applyBorder="1"/>
    <xf numFmtId="0" fontId="17" fillId="2" borderId="50" xfId="0" applyFont="1" applyFill="1" applyBorder="1"/>
    <xf numFmtId="0" fontId="18" fillId="3" borderId="55" xfId="0" applyFont="1" applyFill="1" applyBorder="1" applyAlignment="1">
      <alignment horizontal="center" vertical="center" wrapText="1"/>
    </xf>
    <xf numFmtId="42" fontId="17" fillId="2" borderId="33" xfId="0" applyNumberFormat="1" applyFont="1" applyFill="1" applyBorder="1"/>
    <xf numFmtId="42" fontId="17" fillId="2" borderId="32" xfId="0" applyNumberFormat="1" applyFont="1" applyFill="1" applyBorder="1"/>
    <xf numFmtId="38" fontId="18" fillId="2" borderId="0" xfId="0" applyNumberFormat="1" applyFont="1" applyFill="1"/>
    <xf numFmtId="38" fontId="18" fillId="2" borderId="37" xfId="0" applyNumberFormat="1" applyFont="1" applyFill="1" applyBorder="1"/>
    <xf numFmtId="42" fontId="18" fillId="0" borderId="0" xfId="3" applyFont="1" applyFill="1" applyBorder="1"/>
    <xf numFmtId="176" fontId="19" fillId="4" borderId="16" xfId="0" applyNumberFormat="1" applyFont="1" applyFill="1" applyBorder="1" applyAlignment="1">
      <alignment horizontal="center" vertical="center"/>
    </xf>
    <xf numFmtId="42" fontId="18" fillId="2" borderId="52" xfId="3" applyFont="1" applyFill="1" applyBorder="1" applyAlignment="1">
      <alignment horizontal="center" vertical="center"/>
    </xf>
    <xf numFmtId="42" fontId="18" fillId="2" borderId="51" xfId="3" applyFont="1" applyFill="1" applyBorder="1" applyAlignment="1">
      <alignment horizontal="center" vertical="center"/>
    </xf>
    <xf numFmtId="42" fontId="18" fillId="2" borderId="51" xfId="3" applyFont="1" applyFill="1" applyBorder="1" applyAlignment="1">
      <alignment horizontal="center" vertical="center" wrapText="1"/>
    </xf>
    <xf numFmtId="42" fontId="18" fillId="2" borderId="30" xfId="3" applyFont="1" applyFill="1" applyBorder="1"/>
    <xf numFmtId="42" fontId="17" fillId="2" borderId="30" xfId="3" applyFont="1" applyFill="1" applyBorder="1" applyAlignment="1"/>
    <xf numFmtId="0" fontId="18" fillId="2" borderId="47" xfId="0" applyFont="1" applyFill="1" applyBorder="1"/>
    <xf numFmtId="42" fontId="18" fillId="2" borderId="48" xfId="3" applyFont="1" applyFill="1" applyBorder="1" applyAlignment="1"/>
    <xf numFmtId="0" fontId="17" fillId="2" borderId="47" xfId="0" applyFont="1" applyFill="1" applyBorder="1"/>
    <xf numFmtId="42" fontId="17" fillId="2" borderId="48" xfId="3" applyFont="1" applyFill="1" applyBorder="1" applyAlignment="1"/>
    <xf numFmtId="0" fontId="17" fillId="2" borderId="49" xfId="0" applyFont="1" applyFill="1" applyBorder="1"/>
    <xf numFmtId="170" fontId="9" fillId="2" borderId="5" xfId="1" applyNumberFormat="1" applyFont="1" applyFill="1" applyBorder="1" applyAlignment="1">
      <alignment horizontal="center" vertical="center" wrapText="1"/>
    </xf>
    <xf numFmtId="170" fontId="9" fillId="2" borderId="4" xfId="1" applyNumberFormat="1" applyFont="1" applyFill="1" applyBorder="1" applyAlignment="1">
      <alignment horizontal="center" vertical="center" wrapText="1"/>
    </xf>
    <xf numFmtId="42" fontId="18" fillId="2" borderId="25" xfId="3" applyFont="1" applyFill="1" applyBorder="1" applyAlignment="1"/>
    <xf numFmtId="42" fontId="18" fillId="2" borderId="0" xfId="3" applyFont="1" applyFill="1" applyAlignment="1"/>
    <xf numFmtId="42" fontId="17" fillId="2" borderId="0" xfId="3" applyFont="1" applyFill="1" applyBorder="1"/>
    <xf numFmtId="42" fontId="17" fillId="2" borderId="22" xfId="3" applyFont="1" applyFill="1" applyBorder="1"/>
    <xf numFmtId="0" fontId="17" fillId="2" borderId="31" xfId="0" applyFont="1" applyFill="1" applyBorder="1"/>
    <xf numFmtId="42" fontId="18" fillId="2" borderId="53" xfId="3" applyFont="1" applyFill="1" applyBorder="1" applyAlignment="1">
      <alignment horizontal="center" vertical="center"/>
    </xf>
    <xf numFmtId="0" fontId="18" fillId="2" borderId="50" xfId="0" applyFont="1" applyFill="1" applyBorder="1"/>
    <xf numFmtId="42" fontId="18" fillId="2" borderId="23" xfId="0" applyNumberFormat="1" applyFont="1" applyFill="1" applyBorder="1"/>
    <xf numFmtId="42" fontId="17" fillId="2" borderId="23" xfId="0" applyNumberFormat="1" applyFont="1" applyFill="1" applyBorder="1"/>
    <xf numFmtId="170" fontId="13" fillId="2" borderId="14" xfId="1" applyNumberFormat="1" applyFont="1" applyFill="1" applyBorder="1" applyAlignment="1">
      <alignment horizontal="left" vertical="center" wrapText="1"/>
    </xf>
    <xf numFmtId="42" fontId="18" fillId="2" borderId="35" xfId="3" applyFont="1" applyFill="1" applyBorder="1"/>
    <xf numFmtId="42" fontId="18" fillId="0" borderId="0" xfId="3" applyFont="1"/>
    <xf numFmtId="42" fontId="18" fillId="2" borderId="38" xfId="3" applyFont="1" applyFill="1" applyBorder="1"/>
    <xf numFmtId="42" fontId="18" fillId="2" borderId="37" xfId="3" applyFont="1" applyFill="1" applyBorder="1"/>
    <xf numFmtId="42" fontId="18" fillId="0" borderId="35" xfId="3" applyFont="1" applyBorder="1"/>
    <xf numFmtId="42" fontId="18" fillId="2" borderId="53" xfId="3" applyFont="1" applyFill="1" applyBorder="1"/>
    <xf numFmtId="42" fontId="18" fillId="2" borderId="54" xfId="3" applyFont="1" applyFill="1" applyBorder="1"/>
    <xf numFmtId="42" fontId="17" fillId="2" borderId="57" xfId="3" applyFont="1" applyFill="1" applyBorder="1"/>
    <xf numFmtId="42" fontId="17" fillId="2" borderId="33" xfId="3" applyFont="1" applyFill="1" applyBorder="1"/>
    <xf numFmtId="42" fontId="18" fillId="2" borderId="0" xfId="3" applyFont="1" applyFill="1" applyAlignment="1">
      <alignment horizontal="center" vertical="center"/>
    </xf>
    <xf numFmtId="42" fontId="17" fillId="2" borderId="56" xfId="3" applyFont="1" applyFill="1" applyBorder="1"/>
    <xf numFmtId="42" fontId="17" fillId="2" borderId="40" xfId="3" applyFont="1" applyFill="1" applyBorder="1"/>
    <xf numFmtId="42" fontId="18" fillId="2" borderId="23" xfId="3" applyFont="1" applyFill="1" applyBorder="1"/>
    <xf numFmtId="42" fontId="17" fillId="2" borderId="37" xfId="3" applyFont="1" applyFill="1" applyBorder="1"/>
    <xf numFmtId="42" fontId="17" fillId="2" borderId="30" xfId="3" applyFont="1" applyFill="1" applyBorder="1"/>
    <xf numFmtId="42" fontId="17" fillId="2" borderId="35" xfId="3" applyFont="1" applyFill="1" applyBorder="1"/>
    <xf numFmtId="42" fontId="17" fillId="0" borderId="38" xfId="3" applyFont="1" applyBorder="1"/>
    <xf numFmtId="42" fontId="18" fillId="0" borderId="30" xfId="3" applyFont="1" applyBorder="1"/>
    <xf numFmtId="42" fontId="18" fillId="0" borderId="38" xfId="3" applyFont="1" applyBorder="1"/>
    <xf numFmtId="42" fontId="25" fillId="2" borderId="23" xfId="3" applyFont="1" applyFill="1" applyBorder="1"/>
    <xf numFmtId="172" fontId="18" fillId="2" borderId="0" xfId="4" applyNumberFormat="1" applyFont="1" applyFill="1" applyBorder="1" applyAlignment="1">
      <alignment horizontal="center"/>
    </xf>
    <xf numFmtId="172" fontId="18" fillId="2" borderId="22" xfId="4" applyNumberFormat="1" applyFont="1" applyFill="1" applyBorder="1" applyAlignment="1">
      <alignment horizontal="center"/>
    </xf>
    <xf numFmtId="0" fontId="18" fillId="2" borderId="33" xfId="0" applyFont="1" applyFill="1" applyBorder="1" applyAlignment="1">
      <alignment horizontal="center"/>
    </xf>
    <xf numFmtId="0" fontId="18" fillId="2" borderId="19" xfId="0" applyFont="1" applyFill="1" applyBorder="1" applyAlignment="1">
      <alignment horizontal="center"/>
    </xf>
    <xf numFmtId="0" fontId="18" fillId="2" borderId="22" xfId="0" applyFont="1" applyFill="1" applyBorder="1" applyAlignment="1">
      <alignment horizontal="center"/>
    </xf>
    <xf numFmtId="172" fontId="18" fillId="2" borderId="33" xfId="4" applyNumberFormat="1" applyFont="1" applyFill="1" applyBorder="1" applyAlignment="1">
      <alignment horizontal="center"/>
    </xf>
    <xf numFmtId="172" fontId="18" fillId="2" borderId="19" xfId="4" applyNumberFormat="1" applyFont="1" applyFill="1" applyBorder="1" applyAlignment="1">
      <alignment horizontal="center"/>
    </xf>
    <xf numFmtId="0" fontId="17" fillId="2" borderId="34" xfId="0" applyFont="1" applyFill="1" applyBorder="1" applyAlignment="1">
      <alignment horizontal="left" vertical="center"/>
    </xf>
    <xf numFmtId="0" fontId="18" fillId="2" borderId="0" xfId="0" applyFont="1" applyFill="1" applyAlignment="1">
      <alignment horizontal="center" vertical="center" wrapText="1"/>
    </xf>
    <xf numFmtId="42" fontId="18" fillId="2" borderId="53" xfId="0" applyNumberFormat="1" applyFont="1" applyFill="1" applyBorder="1" applyAlignment="1">
      <alignment horizontal="center" vertical="center" wrapText="1"/>
    </xf>
    <xf numFmtId="42" fontId="18" fillId="2" borderId="30" xfId="0" applyNumberFormat="1" applyFont="1" applyFill="1" applyBorder="1"/>
    <xf numFmtId="0" fontId="31" fillId="0" borderId="0" xfId="0" applyFont="1"/>
    <xf numFmtId="1" fontId="34" fillId="6" borderId="60" xfId="0" applyNumberFormat="1" applyFont="1" applyFill="1" applyBorder="1" applyAlignment="1">
      <alignment horizontal="center" vertical="center" wrapText="1" shrinkToFit="1"/>
    </xf>
    <xf numFmtId="1" fontId="34" fillId="5" borderId="60" xfId="0" applyNumberFormat="1" applyFont="1" applyFill="1" applyBorder="1" applyAlignment="1">
      <alignment horizontal="center" vertical="top" shrinkToFit="1"/>
    </xf>
    <xf numFmtId="3" fontId="35" fillId="0" borderId="61" xfId="0" applyNumberFormat="1" applyFont="1" applyBorder="1" applyAlignment="1">
      <alignment vertical="center" wrapText="1"/>
    </xf>
    <xf numFmtId="0" fontId="36" fillId="5" borderId="60" xfId="0" applyFont="1" applyFill="1" applyBorder="1" applyAlignment="1">
      <alignment horizontal="center" vertical="top" wrapText="1"/>
    </xf>
    <xf numFmtId="1" fontId="38" fillId="5" borderId="60" xfId="0" applyNumberFormat="1" applyFont="1" applyFill="1" applyBorder="1" applyAlignment="1">
      <alignment horizontal="center" vertical="top" shrinkToFit="1"/>
    </xf>
    <xf numFmtId="1" fontId="38" fillId="5" borderId="60" xfId="0" applyNumberFormat="1" applyFont="1" applyFill="1" applyBorder="1" applyAlignment="1">
      <alignment vertical="top" shrinkToFit="1"/>
    </xf>
    <xf numFmtId="1" fontId="34" fillId="5" borderId="60" xfId="0" applyNumberFormat="1" applyFont="1" applyFill="1" applyBorder="1" applyAlignment="1">
      <alignment vertical="top" shrinkToFit="1"/>
    </xf>
    <xf numFmtId="1" fontId="38" fillId="5" borderId="62" xfId="0" applyNumberFormat="1" applyFont="1" applyFill="1" applyBorder="1" applyAlignment="1">
      <alignment vertical="top" shrinkToFit="1"/>
    </xf>
    <xf numFmtId="1" fontId="38" fillId="5" borderId="63" xfId="0" applyNumberFormat="1" applyFont="1" applyFill="1" applyBorder="1" applyAlignment="1">
      <alignment vertical="top" shrinkToFit="1"/>
    </xf>
    <xf numFmtId="1" fontId="34" fillId="5" borderId="60" xfId="0" applyNumberFormat="1" applyFont="1" applyFill="1" applyBorder="1" applyAlignment="1">
      <alignment horizontal="center" vertical="center" shrinkToFit="1"/>
    </xf>
    <xf numFmtId="1" fontId="34" fillId="6" borderId="74" xfId="0" applyNumberFormat="1" applyFont="1" applyFill="1" applyBorder="1" applyAlignment="1">
      <alignment horizontal="center" vertical="center" wrapText="1" shrinkToFit="1"/>
    </xf>
    <xf numFmtId="1" fontId="34" fillId="5" borderId="78" xfId="0" applyNumberFormat="1" applyFont="1" applyFill="1" applyBorder="1" applyAlignment="1">
      <alignment horizontal="center" vertical="center" shrinkToFit="1"/>
    </xf>
    <xf numFmtId="0" fontId="36" fillId="5" borderId="79" xfId="0" applyFont="1" applyFill="1" applyBorder="1" applyAlignment="1">
      <alignment horizontal="center" vertical="center" wrapText="1"/>
    </xf>
    <xf numFmtId="1" fontId="38" fillId="5" borderId="78" xfId="0" applyNumberFormat="1" applyFont="1" applyFill="1" applyBorder="1" applyAlignment="1">
      <alignment horizontal="center" vertical="center" shrinkToFit="1"/>
    </xf>
    <xf numFmtId="1" fontId="40" fillId="6" borderId="74" xfId="0" applyNumberFormat="1" applyFont="1" applyFill="1" applyBorder="1" applyAlignment="1">
      <alignment horizontal="center" vertical="center" wrapText="1" shrinkToFit="1"/>
    </xf>
    <xf numFmtId="1" fontId="40" fillId="5" borderId="78" xfId="0" applyNumberFormat="1" applyFont="1" applyFill="1" applyBorder="1" applyAlignment="1">
      <alignment horizontal="left" vertical="center" shrinkToFit="1"/>
    </xf>
    <xf numFmtId="3" fontId="40" fillId="0" borderId="76" xfId="0" applyNumberFormat="1" applyFont="1" applyBorder="1" applyAlignment="1">
      <alignment horizontal="center" vertical="center" wrapText="1"/>
    </xf>
    <xf numFmtId="3" fontId="40" fillId="0" borderId="77" xfId="0" applyNumberFormat="1" applyFont="1" applyBorder="1" applyAlignment="1">
      <alignment horizontal="center" vertical="center" wrapText="1"/>
    </xf>
    <xf numFmtId="1" fontId="40" fillId="5" borderId="78" xfId="0" applyNumberFormat="1" applyFont="1" applyFill="1" applyBorder="1" applyAlignment="1">
      <alignment horizontal="center" vertical="center" shrinkToFit="1"/>
    </xf>
    <xf numFmtId="0" fontId="40" fillId="5" borderId="79" xfId="0" applyFont="1" applyFill="1" applyBorder="1" applyAlignment="1">
      <alignment horizontal="center" vertical="center" wrapText="1"/>
    </xf>
    <xf numFmtId="1" fontId="34" fillId="5" borderId="78" xfId="0" applyNumberFormat="1" applyFont="1" applyFill="1" applyBorder="1" applyAlignment="1">
      <alignment horizontal="left" vertical="center" shrinkToFit="1"/>
    </xf>
    <xf numFmtId="3" fontId="37" fillId="0" borderId="76" xfId="0" applyNumberFormat="1" applyFont="1" applyBorder="1" applyAlignment="1">
      <alignment horizontal="center" vertical="center" wrapText="1"/>
    </xf>
    <xf numFmtId="3" fontId="37" fillId="0" borderId="77" xfId="0" applyNumberFormat="1" applyFont="1" applyBorder="1" applyAlignment="1">
      <alignment horizontal="center" vertical="center" wrapText="1"/>
    </xf>
    <xf numFmtId="1" fontId="41" fillId="5" borderId="78" xfId="0" applyNumberFormat="1" applyFont="1" applyFill="1" applyBorder="1" applyAlignment="1">
      <alignment horizontal="center" vertical="center" shrinkToFit="1"/>
    </xf>
    <xf numFmtId="1" fontId="41" fillId="5" borderId="87" xfId="0" applyNumberFormat="1" applyFont="1" applyFill="1" applyBorder="1" applyAlignment="1">
      <alignment horizontal="center" vertical="center" shrinkToFit="1"/>
    </xf>
    <xf numFmtId="0" fontId="36" fillId="5" borderId="88" xfId="0" applyFont="1" applyFill="1" applyBorder="1" applyAlignment="1">
      <alignment horizontal="center" vertical="center" wrapText="1"/>
    </xf>
    <xf numFmtId="1" fontId="34" fillId="6" borderId="60" xfId="0" applyNumberFormat="1" applyFont="1" applyFill="1" applyBorder="1" applyAlignment="1">
      <alignment horizontal="center" vertical="top" wrapText="1" shrinkToFit="1"/>
    </xf>
    <xf numFmtId="1" fontId="41" fillId="5" borderId="60" xfId="0" applyNumberFormat="1" applyFont="1" applyFill="1" applyBorder="1" applyAlignment="1">
      <alignment horizontal="center" vertical="top" shrinkToFit="1"/>
    </xf>
    <xf numFmtId="0" fontId="43" fillId="0" borderId="60" xfId="0" applyFont="1" applyBorder="1"/>
    <xf numFmtId="0" fontId="43" fillId="0" borderId="60" xfId="0" applyFont="1" applyBorder="1" applyAlignment="1">
      <alignment horizontal="center"/>
    </xf>
    <xf numFmtId="1" fontId="35" fillId="0" borderId="60" xfId="0" applyNumberFormat="1" applyFont="1" applyBorder="1" applyAlignment="1">
      <alignment vertical="center" wrapText="1"/>
    </xf>
    <xf numFmtId="0" fontId="36" fillId="5" borderId="60" xfId="0" applyFont="1" applyFill="1" applyBorder="1" applyAlignment="1">
      <alignment horizontal="center" vertical="center" wrapText="1"/>
    </xf>
    <xf numFmtId="1" fontId="34" fillId="6" borderId="60" xfId="0" applyNumberFormat="1" applyFont="1" applyFill="1" applyBorder="1" applyAlignment="1">
      <alignment horizontal="left" vertical="top" shrinkToFit="1"/>
    </xf>
    <xf numFmtId="3" fontId="35" fillId="0" borderId="60" xfId="0" applyNumberFormat="1" applyFont="1" applyBorder="1" applyAlignment="1">
      <alignment horizontal="center" vertical="center" wrapText="1"/>
    </xf>
    <xf numFmtId="172" fontId="36" fillId="2" borderId="60" xfId="0" applyNumberFormat="1" applyFont="1" applyFill="1" applyBorder="1" applyAlignment="1">
      <alignment vertical="top" wrapText="1"/>
    </xf>
    <xf numFmtId="0" fontId="43" fillId="0" borderId="0" xfId="0" applyFont="1"/>
    <xf numFmtId="0" fontId="37" fillId="5" borderId="61" xfId="0" applyFont="1" applyFill="1" applyBorder="1" applyAlignment="1">
      <alignment horizontal="left" wrapText="1"/>
    </xf>
    <xf numFmtId="0" fontId="36" fillId="5" borderId="61" xfId="0" applyFont="1" applyFill="1" applyBorder="1" applyAlignment="1">
      <alignment horizontal="left" vertical="top" wrapText="1"/>
    </xf>
    <xf numFmtId="1" fontId="34" fillId="5" borderId="61" xfId="0" applyNumberFormat="1" applyFont="1" applyFill="1" applyBorder="1" applyAlignment="1">
      <alignment horizontal="right" vertical="top" shrinkToFit="1"/>
    </xf>
    <xf numFmtId="0" fontId="36" fillId="5" borderId="61" xfId="0" applyFont="1" applyFill="1" applyBorder="1" applyAlignment="1">
      <alignment horizontal="center" vertical="top" wrapText="1"/>
    </xf>
    <xf numFmtId="0" fontId="40" fillId="5" borderId="61" xfId="0" applyFont="1" applyFill="1" applyBorder="1" applyAlignment="1">
      <alignment horizontal="left" vertical="top" wrapText="1"/>
    </xf>
    <xf numFmtId="1" fontId="40" fillId="5" borderId="61" xfId="0" applyNumberFormat="1" applyFont="1" applyFill="1" applyBorder="1" applyAlignment="1">
      <alignment horizontal="right" vertical="top" shrinkToFit="1"/>
    </xf>
    <xf numFmtId="1" fontId="34" fillId="2" borderId="61" xfId="0" applyNumberFormat="1" applyFont="1" applyFill="1" applyBorder="1" applyAlignment="1">
      <alignment horizontal="right" vertical="top" shrinkToFit="1"/>
    </xf>
    <xf numFmtId="1" fontId="40" fillId="2" borderId="61" xfId="0" applyNumberFormat="1" applyFont="1" applyFill="1" applyBorder="1" applyAlignment="1">
      <alignment horizontal="right" vertical="top" shrinkToFit="1"/>
    </xf>
    <xf numFmtId="41" fontId="37" fillId="0" borderId="61" xfId="15" applyFont="1" applyBorder="1" applyAlignment="1">
      <alignment wrapText="1"/>
    </xf>
    <xf numFmtId="0" fontId="36" fillId="2" borderId="61" xfId="0" applyFont="1" applyFill="1" applyBorder="1" applyAlignment="1">
      <alignment horizontal="left" vertical="top" wrapText="1"/>
    </xf>
    <xf numFmtId="0" fontId="40" fillId="2" borderId="61" xfId="0" applyFont="1" applyFill="1" applyBorder="1" applyAlignment="1">
      <alignment horizontal="left" vertical="top" wrapText="1"/>
    </xf>
    <xf numFmtId="0" fontId="31" fillId="0" borderId="0" xfId="0" applyFont="1" applyAlignment="1">
      <alignment horizontal="left"/>
    </xf>
    <xf numFmtId="0" fontId="23" fillId="0" borderId="0" xfId="0" applyFont="1"/>
    <xf numFmtId="1" fontId="52" fillId="12" borderId="61" xfId="0" applyNumberFormat="1" applyFont="1" applyFill="1" applyBorder="1" applyAlignment="1">
      <alignment horizontal="left" vertical="top" shrinkToFit="1"/>
    </xf>
    <xf numFmtId="0" fontId="22" fillId="12" borderId="61" xfId="0" applyFont="1" applyFill="1" applyBorder="1" applyAlignment="1">
      <alignment horizontal="center" vertical="top" wrapText="1"/>
    </xf>
    <xf numFmtId="0" fontId="22" fillId="12" borderId="61" xfId="0" applyFont="1" applyFill="1" applyBorder="1" applyAlignment="1">
      <alignment horizontal="center" vertical="center"/>
    </xf>
    <xf numFmtId="0" fontId="54" fillId="12" borderId="61" xfId="0" applyFont="1" applyFill="1" applyBorder="1" applyAlignment="1">
      <alignment horizontal="left" vertical="center"/>
    </xf>
    <xf numFmtId="0" fontId="54" fillId="12" borderId="61" xfId="0" quotePrefix="1" applyFont="1" applyFill="1" applyBorder="1" applyAlignment="1">
      <alignment horizontal="center" vertical="top" wrapText="1"/>
    </xf>
    <xf numFmtId="3" fontId="53" fillId="2" borderId="61" xfId="0" applyNumberFormat="1" applyFont="1" applyFill="1" applyBorder="1" applyAlignment="1">
      <alignment horizontal="center" vertical="center" wrapText="1"/>
    </xf>
    <xf numFmtId="0" fontId="53" fillId="2" borderId="61" xfId="0" applyFont="1" applyFill="1" applyBorder="1" applyAlignment="1">
      <alignment horizontal="left" vertical="center"/>
    </xf>
    <xf numFmtId="0" fontId="53" fillId="2" borderId="61" xfId="0" applyFont="1" applyFill="1" applyBorder="1" applyAlignment="1">
      <alignment horizontal="center" vertical="center"/>
    </xf>
    <xf numFmtId="0" fontId="22" fillId="12" borderId="61" xfId="0" applyFont="1" applyFill="1" applyBorder="1" applyAlignment="1">
      <alignment horizontal="center" vertical="top"/>
    </xf>
    <xf numFmtId="1" fontId="54" fillId="12" borderId="61" xfId="0" applyNumberFormat="1" applyFont="1" applyFill="1" applyBorder="1" applyAlignment="1">
      <alignment horizontal="left" vertical="top" shrinkToFit="1"/>
    </xf>
    <xf numFmtId="0" fontId="54" fillId="12" borderId="61" xfId="0" applyFont="1" applyFill="1" applyBorder="1" applyAlignment="1">
      <alignment horizontal="center" vertical="top"/>
    </xf>
    <xf numFmtId="1" fontId="52" fillId="12" borderId="61" xfId="0" applyNumberFormat="1" applyFont="1" applyFill="1" applyBorder="1" applyAlignment="1">
      <alignment horizontal="left" vertical="center" shrinkToFit="1"/>
    </xf>
    <xf numFmtId="0" fontId="53" fillId="2" borderId="61" xfId="0" applyFont="1" applyFill="1" applyBorder="1" applyAlignment="1">
      <alignment horizontal="left"/>
    </xf>
    <xf numFmtId="0" fontId="23" fillId="0" borderId="0" xfId="0" applyFont="1" applyAlignment="1">
      <alignment horizontal="left"/>
    </xf>
    <xf numFmtId="0" fontId="22" fillId="12" borderId="61" xfId="0" applyFont="1" applyFill="1" applyBorder="1" applyAlignment="1">
      <alignment vertical="center"/>
    </xf>
    <xf numFmtId="0" fontId="49" fillId="12" borderId="111" xfId="0" applyFont="1" applyFill="1" applyBorder="1" applyAlignment="1">
      <alignment vertical="top" wrapText="1"/>
    </xf>
    <xf numFmtId="0" fontId="49" fillId="12" borderId="112" xfId="0" applyFont="1" applyFill="1" applyBorder="1" applyAlignment="1">
      <alignment vertical="top" wrapText="1"/>
    </xf>
    <xf numFmtId="0" fontId="49" fillId="12" borderId="114" xfId="0" applyFont="1" applyFill="1" applyBorder="1" applyAlignment="1">
      <alignment vertical="top" wrapText="1"/>
    </xf>
    <xf numFmtId="0" fontId="49" fillId="12" borderId="0" xfId="0" applyFont="1" applyFill="1" applyAlignment="1">
      <alignment vertical="top" wrapText="1"/>
    </xf>
    <xf numFmtId="0" fontId="49" fillId="12" borderId="116" xfId="0" applyFont="1" applyFill="1" applyBorder="1" applyAlignment="1">
      <alignment vertical="top" wrapText="1"/>
    </xf>
    <xf numFmtId="0" fontId="49" fillId="12" borderId="117" xfId="0" applyFont="1" applyFill="1" applyBorder="1" applyAlignment="1">
      <alignment vertical="top" wrapText="1"/>
    </xf>
    <xf numFmtId="42" fontId="49" fillId="2" borderId="61" xfId="3" applyFont="1" applyFill="1" applyBorder="1" applyAlignment="1">
      <alignment horizontal="left" vertical="center" wrapText="1"/>
    </xf>
    <xf numFmtId="42" fontId="55" fillId="2" borderId="61" xfId="3" applyFont="1" applyFill="1" applyBorder="1" applyAlignment="1">
      <alignment horizontal="left" wrapText="1"/>
    </xf>
    <xf numFmtId="42" fontId="49" fillId="2" borderId="61" xfId="3" applyFont="1" applyFill="1" applyBorder="1" applyAlignment="1">
      <alignment horizontal="left" wrapText="1"/>
    </xf>
    <xf numFmtId="42" fontId="49" fillId="2" borderId="61" xfId="3" applyFont="1" applyFill="1" applyBorder="1" applyAlignment="1">
      <alignment horizontal="center" vertical="center" wrapText="1"/>
    </xf>
    <xf numFmtId="1" fontId="54" fillId="12" borderId="108" xfId="0" applyNumberFormat="1" applyFont="1" applyFill="1" applyBorder="1" applyAlignment="1">
      <alignment vertical="top" shrinkToFit="1"/>
    </xf>
    <xf numFmtId="42" fontId="55" fillId="12" borderId="109" xfId="3" applyFont="1" applyFill="1" applyBorder="1" applyAlignment="1">
      <alignment vertical="top" shrinkToFit="1"/>
    </xf>
    <xf numFmtId="42" fontId="25" fillId="12" borderId="61" xfId="3" applyFont="1" applyFill="1" applyBorder="1" applyAlignment="1">
      <alignment vertical="center"/>
    </xf>
    <xf numFmtId="42" fontId="25" fillId="2" borderId="61" xfId="3" applyFont="1" applyFill="1" applyBorder="1" applyAlignment="1">
      <alignment horizontal="center" vertical="center"/>
    </xf>
    <xf numFmtId="0" fontId="54" fillId="12" borderId="108" xfId="0" applyFont="1" applyFill="1" applyBorder="1" applyAlignment="1">
      <alignment vertical="center"/>
    </xf>
    <xf numFmtId="42" fontId="49" fillId="2" borderId="61" xfId="3" applyFont="1" applyFill="1" applyBorder="1" applyAlignment="1">
      <alignment horizontal="center" vertical="center"/>
    </xf>
    <xf numFmtId="42" fontId="55" fillId="2" borderId="61" xfId="3" applyFont="1" applyFill="1" applyBorder="1" applyAlignment="1">
      <alignment horizontal="center" vertical="center"/>
    </xf>
    <xf numFmtId="42" fontId="49" fillId="2" borderId="61" xfId="3" applyFont="1" applyFill="1" applyBorder="1" applyAlignment="1">
      <alignment horizontal="left" vertical="center"/>
    </xf>
    <xf numFmtId="42" fontId="55" fillId="2" borderId="61" xfId="3" applyFont="1" applyFill="1" applyBorder="1" applyAlignment="1">
      <alignment horizontal="left" vertical="center"/>
    </xf>
    <xf numFmtId="42" fontId="49" fillId="2" borderId="61" xfId="3" applyFont="1" applyFill="1" applyBorder="1" applyAlignment="1">
      <alignment horizontal="left"/>
    </xf>
    <xf numFmtId="42" fontId="55" fillId="12" borderId="109" xfId="3" applyFont="1" applyFill="1" applyBorder="1" applyAlignment="1">
      <alignment vertical="center"/>
    </xf>
    <xf numFmtId="1" fontId="34" fillId="6" borderId="61" xfId="0" applyNumberFormat="1" applyFont="1" applyFill="1" applyBorder="1" applyAlignment="1">
      <alignment horizontal="center" vertical="top" wrapText="1" shrinkToFit="1"/>
    </xf>
    <xf numFmtId="1" fontId="34" fillId="5" borderId="61" xfId="0" applyNumberFormat="1" applyFont="1" applyFill="1" applyBorder="1" applyAlignment="1">
      <alignment horizontal="center" vertical="top" shrinkToFit="1"/>
    </xf>
    <xf numFmtId="0" fontId="37" fillId="0" borderId="61" xfId="0" applyFont="1" applyBorder="1" applyAlignment="1">
      <alignment horizontal="left" wrapText="1"/>
    </xf>
    <xf numFmtId="1" fontId="34" fillId="5" borderId="61" xfId="0" applyNumberFormat="1" applyFont="1" applyFill="1" applyBorder="1" applyAlignment="1">
      <alignment horizontal="left" vertical="top" shrinkToFit="1"/>
    </xf>
    <xf numFmtId="0" fontId="37" fillId="0" borderId="61" xfId="0" applyFont="1" applyBorder="1" applyAlignment="1">
      <alignment wrapText="1"/>
    </xf>
    <xf numFmtId="42" fontId="35" fillId="0" borderId="61" xfId="0" applyNumberFormat="1" applyFont="1" applyBorder="1" applyAlignment="1">
      <alignment wrapText="1"/>
    </xf>
    <xf numFmtId="42" fontId="35" fillId="0" borderId="61" xfId="3" applyFont="1" applyBorder="1" applyAlignment="1">
      <alignment vertical="center" wrapText="1"/>
    </xf>
    <xf numFmtId="0" fontId="35" fillId="0" borderId="61" xfId="0" applyFont="1" applyBorder="1" applyAlignment="1">
      <alignment wrapText="1"/>
    </xf>
    <xf numFmtId="0" fontId="36" fillId="0" borderId="61" xfId="0" applyFont="1" applyBorder="1" applyAlignment="1">
      <alignment horizontal="center" vertical="top" wrapText="1"/>
    </xf>
    <xf numFmtId="1" fontId="38" fillId="5" borderId="61" xfId="0" applyNumberFormat="1" applyFont="1" applyFill="1" applyBorder="1" applyAlignment="1">
      <alignment horizontal="center" vertical="center" shrinkToFit="1"/>
    </xf>
    <xf numFmtId="1" fontId="38" fillId="5" borderId="61" xfId="0" applyNumberFormat="1" applyFont="1" applyFill="1" applyBorder="1" applyAlignment="1">
      <alignment horizontal="center" vertical="top" shrinkToFit="1"/>
    </xf>
    <xf numFmtId="0" fontId="37" fillId="0" borderId="61" xfId="0" applyFont="1" applyBorder="1" applyAlignment="1">
      <alignment vertical="center" wrapText="1"/>
    </xf>
    <xf numFmtId="1" fontId="34" fillId="5" borderId="61" xfId="0" applyNumberFormat="1" applyFont="1" applyFill="1" applyBorder="1" applyAlignment="1">
      <alignment horizontal="center" vertical="center" shrinkToFit="1"/>
    </xf>
    <xf numFmtId="0" fontId="36" fillId="5" borderId="61" xfId="0" applyFont="1" applyFill="1" applyBorder="1" applyAlignment="1">
      <alignment vertical="center" wrapText="1"/>
    </xf>
    <xf numFmtId="0" fontId="36" fillId="5" borderId="61" xfId="0" applyFont="1" applyFill="1" applyBorder="1" applyAlignment="1">
      <alignment horizontal="center" vertical="center" wrapText="1"/>
    </xf>
    <xf numFmtId="1" fontId="34" fillId="5" borderId="61" xfId="0" applyNumberFormat="1" applyFont="1" applyFill="1" applyBorder="1" applyAlignment="1">
      <alignment horizontal="left" vertical="center" shrinkToFit="1"/>
    </xf>
    <xf numFmtId="0" fontId="37" fillId="0" borderId="108" xfId="0" applyFont="1" applyBorder="1" applyAlignment="1">
      <alignment horizontal="left" wrapText="1"/>
    </xf>
    <xf numFmtId="41" fontId="37" fillId="0" borderId="61" xfId="15" applyFont="1" applyBorder="1" applyAlignment="1">
      <alignment vertical="center" wrapText="1"/>
    </xf>
    <xf numFmtId="0" fontId="37" fillId="0" borderId="60" xfId="0" applyFont="1" applyBorder="1" applyAlignment="1">
      <alignment horizontal="center" vertical="center" wrapText="1"/>
    </xf>
    <xf numFmtId="3" fontId="35" fillId="0" borderId="60" xfId="0" applyNumberFormat="1" applyFont="1" applyBorder="1" applyAlignment="1">
      <alignment vertical="center" wrapText="1"/>
    </xf>
    <xf numFmtId="3" fontId="37" fillId="0" borderId="61" xfId="0" applyNumberFormat="1" applyFont="1" applyBorder="1" applyAlignment="1">
      <alignment vertical="center" wrapText="1"/>
    </xf>
    <xf numFmtId="42" fontId="43" fillId="0" borderId="60" xfId="3" applyFont="1" applyBorder="1"/>
    <xf numFmtId="42" fontId="43" fillId="0" borderId="60" xfId="3" applyFont="1" applyBorder="1" applyAlignment="1">
      <alignment horizontal="center"/>
    </xf>
    <xf numFmtId="42" fontId="35" fillId="0" borderId="60" xfId="3" applyFont="1" applyBorder="1" applyAlignment="1">
      <alignment vertical="center" wrapText="1"/>
    </xf>
    <xf numFmtId="3" fontId="37" fillId="0" borderId="60" xfId="0" applyNumberFormat="1" applyFont="1" applyBorder="1" applyAlignment="1">
      <alignment horizontal="center" vertical="center" wrapText="1"/>
    </xf>
    <xf numFmtId="42" fontId="18" fillId="0" borderId="23" xfId="3" applyFont="1" applyBorder="1"/>
    <xf numFmtId="0" fontId="18" fillId="2" borderId="18" xfId="0" applyFont="1" applyFill="1" applyBorder="1" applyAlignment="1">
      <alignment horizontal="left" vertical="center" wrapText="1"/>
    </xf>
    <xf numFmtId="0" fontId="18" fillId="2" borderId="19" xfId="0" applyFont="1" applyFill="1" applyBorder="1" applyAlignment="1">
      <alignment horizontal="left" vertical="center" wrapText="1"/>
    </xf>
    <xf numFmtId="0" fontId="18" fillId="2" borderId="20" xfId="0" applyFont="1" applyFill="1" applyBorder="1" applyAlignment="1">
      <alignment horizontal="left" vertical="center" wrapText="1"/>
    </xf>
    <xf numFmtId="0" fontId="18" fillId="2" borderId="21" xfId="0" applyFont="1" applyFill="1" applyBorder="1" applyAlignment="1">
      <alignment horizontal="left" vertical="center" wrapText="1"/>
    </xf>
    <xf numFmtId="0" fontId="18" fillId="2" borderId="22" xfId="0" applyFont="1" applyFill="1" applyBorder="1" applyAlignment="1">
      <alignment horizontal="left" vertical="center" wrapText="1"/>
    </xf>
    <xf numFmtId="0" fontId="18" fillId="2" borderId="23" xfId="0" applyFont="1" applyFill="1" applyBorder="1" applyAlignment="1">
      <alignment horizontal="left" vertical="center" wrapText="1"/>
    </xf>
    <xf numFmtId="0" fontId="19" fillId="4" borderId="31" xfId="1" applyFont="1" applyFill="1" applyBorder="1" applyAlignment="1" applyProtection="1">
      <alignment horizontal="center"/>
      <protection locked="0"/>
    </xf>
    <xf numFmtId="0" fontId="19" fillId="4" borderId="33" xfId="1" applyFont="1" applyFill="1" applyBorder="1" applyAlignment="1" applyProtection="1">
      <alignment horizontal="center"/>
      <protection locked="0"/>
    </xf>
    <xf numFmtId="0" fontId="19" fillId="4" borderId="32" xfId="1" applyFont="1" applyFill="1" applyBorder="1" applyAlignment="1" applyProtection="1">
      <alignment horizontal="center"/>
      <protection locked="0"/>
    </xf>
    <xf numFmtId="0" fontId="19" fillId="4" borderId="15" xfId="0" applyFont="1" applyFill="1" applyBorder="1" applyAlignment="1">
      <alignment horizontal="center" vertical="center"/>
    </xf>
    <xf numFmtId="0" fontId="19" fillId="4" borderId="17" xfId="0" applyFont="1" applyFill="1" applyBorder="1" applyAlignment="1">
      <alignment horizontal="center" vertical="center"/>
    </xf>
    <xf numFmtId="0" fontId="17" fillId="2" borderId="0" xfId="0" applyFont="1" applyFill="1" applyAlignment="1">
      <alignment horizontal="left"/>
    </xf>
    <xf numFmtId="0" fontId="20" fillId="4" borderId="15" xfId="0" applyFont="1" applyFill="1" applyBorder="1" applyAlignment="1">
      <alignment horizontal="center" vertical="center"/>
    </xf>
    <xf numFmtId="0" fontId="19" fillId="4" borderId="15" xfId="0" applyFont="1" applyFill="1" applyBorder="1" applyAlignment="1">
      <alignment horizontal="center" vertical="center" wrapText="1"/>
    </xf>
    <xf numFmtId="0" fontId="19" fillId="4" borderId="17" xfId="0" applyFont="1" applyFill="1" applyBorder="1" applyAlignment="1">
      <alignment horizontal="center" vertical="center" wrapText="1"/>
    </xf>
    <xf numFmtId="0" fontId="20" fillId="4" borderId="17" xfId="0" applyFont="1" applyFill="1" applyBorder="1" applyAlignment="1">
      <alignment horizontal="center" vertical="center"/>
    </xf>
    <xf numFmtId="0" fontId="20" fillId="4" borderId="15" xfId="0" applyFont="1" applyFill="1" applyBorder="1" applyAlignment="1">
      <alignment horizontal="center"/>
    </xf>
    <xf numFmtId="0" fontId="20" fillId="4" borderId="15" xfId="0" applyFont="1" applyFill="1" applyBorder="1" applyAlignment="1">
      <alignment horizontal="center" vertical="center" wrapText="1"/>
    </xf>
    <xf numFmtId="0" fontId="20" fillId="4" borderId="17" xfId="0" applyFont="1" applyFill="1" applyBorder="1" applyAlignment="1">
      <alignment horizontal="center" vertical="center" wrapText="1"/>
    </xf>
    <xf numFmtId="167" fontId="19" fillId="4" borderId="15" xfId="0" applyNumberFormat="1" applyFont="1" applyFill="1" applyBorder="1" applyAlignment="1">
      <alignment horizontal="center" vertical="center"/>
    </xf>
    <xf numFmtId="0" fontId="29" fillId="7" borderId="58" xfId="0" applyFont="1" applyFill="1" applyBorder="1" applyAlignment="1">
      <alignment horizontal="center" vertical="center" wrapText="1"/>
    </xf>
    <xf numFmtId="0" fontId="29" fillId="7" borderId="0" xfId="0" applyFont="1" applyFill="1" applyAlignment="1">
      <alignment horizontal="center" vertical="center" wrapText="1"/>
    </xf>
    <xf numFmtId="0" fontId="29" fillId="7" borderId="59" xfId="0" applyFont="1" applyFill="1" applyBorder="1" applyAlignment="1">
      <alignment horizontal="center" vertical="center" wrapText="1"/>
    </xf>
    <xf numFmtId="0" fontId="32" fillId="8" borderId="60" xfId="0" applyFont="1" applyFill="1" applyBorder="1" applyAlignment="1">
      <alignment horizontal="left" vertical="top" wrapText="1"/>
    </xf>
    <xf numFmtId="0" fontId="32" fillId="8" borderId="60" xfId="0" applyFont="1" applyFill="1" applyBorder="1" applyAlignment="1">
      <alignment horizontal="left" vertical="top" wrapText="1" indent="2"/>
    </xf>
    <xf numFmtId="0" fontId="36" fillId="5" borderId="60" xfId="0" applyFont="1" applyFill="1" applyBorder="1" applyAlignment="1">
      <alignment horizontal="left" vertical="top" wrapText="1"/>
    </xf>
    <xf numFmtId="3" fontId="37" fillId="0" borderId="62" xfId="0" applyNumberFormat="1" applyFont="1" applyBorder="1" applyAlignment="1">
      <alignment horizontal="center" vertical="center" wrapText="1"/>
    </xf>
    <xf numFmtId="3" fontId="37" fillId="0" borderId="63" xfId="0" applyNumberFormat="1" applyFont="1" applyBorder="1" applyAlignment="1">
      <alignment horizontal="center" vertical="center" wrapText="1"/>
    </xf>
    <xf numFmtId="3" fontId="37" fillId="0" borderId="64" xfId="0" applyNumberFormat="1" applyFont="1" applyBorder="1" applyAlignment="1">
      <alignment horizontal="center" vertical="center" wrapText="1"/>
    </xf>
    <xf numFmtId="0" fontId="38" fillId="5" borderId="65" xfId="0" applyFont="1" applyFill="1" applyBorder="1" applyAlignment="1">
      <alignment horizontal="center" vertical="top" wrapText="1"/>
    </xf>
    <xf numFmtId="0" fontId="38" fillId="5" borderId="66" xfId="0" applyFont="1" applyFill="1" applyBorder="1" applyAlignment="1">
      <alignment horizontal="center" vertical="top" wrapText="1"/>
    </xf>
    <xf numFmtId="0" fontId="38" fillId="5" borderId="67" xfId="0" applyFont="1" applyFill="1" applyBorder="1" applyAlignment="1">
      <alignment horizontal="center" vertical="top" wrapText="1"/>
    </xf>
    <xf numFmtId="0" fontId="38" fillId="5" borderId="60" xfId="0" applyFont="1" applyFill="1" applyBorder="1" applyAlignment="1">
      <alignment horizontal="left" vertical="top" wrapText="1"/>
    </xf>
    <xf numFmtId="0" fontId="34" fillId="5" borderId="60" xfId="0" applyFont="1" applyFill="1" applyBorder="1" applyAlignment="1">
      <alignment horizontal="left" vertical="top" wrapText="1"/>
    </xf>
    <xf numFmtId="1" fontId="38" fillId="5" borderId="62" xfId="0" applyNumberFormat="1" applyFont="1" applyFill="1" applyBorder="1" applyAlignment="1">
      <alignment horizontal="center" vertical="top" shrinkToFit="1"/>
    </xf>
    <xf numFmtId="1" fontId="38" fillId="5" borderId="63" xfId="0" applyNumberFormat="1" applyFont="1" applyFill="1" applyBorder="1" applyAlignment="1">
      <alignment horizontal="center" vertical="top" shrinkToFit="1"/>
    </xf>
    <xf numFmtId="1" fontId="34" fillId="6" borderId="65" xfId="0" applyNumberFormat="1" applyFont="1" applyFill="1" applyBorder="1" applyAlignment="1">
      <alignment horizontal="center" vertical="center" wrapText="1" shrinkToFit="1"/>
    </xf>
    <xf numFmtId="1" fontId="34" fillId="6" borderId="66" xfId="0" applyNumberFormat="1" applyFont="1" applyFill="1" applyBorder="1" applyAlignment="1">
      <alignment horizontal="center" vertical="center" wrapText="1" shrinkToFit="1"/>
    </xf>
    <xf numFmtId="1" fontId="34" fillId="6" borderId="67" xfId="0" applyNumberFormat="1" applyFont="1" applyFill="1" applyBorder="1" applyAlignment="1">
      <alignment horizontal="center" vertical="center" wrapText="1" shrinkToFit="1"/>
    </xf>
    <xf numFmtId="1" fontId="34" fillId="6" borderId="60" xfId="0" applyNumberFormat="1" applyFont="1" applyFill="1" applyBorder="1" applyAlignment="1">
      <alignment horizontal="center" vertical="center" wrapText="1" shrinkToFit="1"/>
    </xf>
    <xf numFmtId="0" fontId="36" fillId="5" borderId="65" xfId="0" applyFont="1" applyFill="1" applyBorder="1" applyAlignment="1">
      <alignment horizontal="center" vertical="top" wrapText="1"/>
    </xf>
    <xf numFmtId="0" fontId="36" fillId="5" borderId="66" xfId="0" applyFont="1" applyFill="1" applyBorder="1" applyAlignment="1">
      <alignment horizontal="center" vertical="top" wrapText="1"/>
    </xf>
    <xf numFmtId="0" fontId="36" fillId="5" borderId="67" xfId="0" applyFont="1" applyFill="1" applyBorder="1" applyAlignment="1">
      <alignment horizontal="center" vertical="top" wrapText="1"/>
    </xf>
    <xf numFmtId="1" fontId="34" fillId="5" borderId="62" xfId="0" applyNumberFormat="1" applyFont="1" applyFill="1" applyBorder="1" applyAlignment="1">
      <alignment horizontal="center" vertical="top" shrinkToFit="1"/>
    </xf>
    <xf numFmtId="1" fontId="34" fillId="5" borderId="63" xfId="0" applyNumberFormat="1" applyFont="1" applyFill="1" applyBorder="1" applyAlignment="1">
      <alignment horizontal="center" vertical="top" shrinkToFit="1"/>
    </xf>
    <xf numFmtId="1" fontId="34" fillId="5" borderId="60" xfId="0" applyNumberFormat="1" applyFont="1" applyFill="1" applyBorder="1" applyAlignment="1">
      <alignment horizontal="center" vertical="top" shrinkToFit="1"/>
    </xf>
    <xf numFmtId="1" fontId="38" fillId="6" borderId="65" xfId="0" applyNumberFormat="1" applyFont="1" applyFill="1" applyBorder="1" applyAlignment="1">
      <alignment horizontal="center" vertical="center" wrapText="1" shrinkToFit="1"/>
    </xf>
    <xf numFmtId="1" fontId="38" fillId="6" borderId="66" xfId="0" applyNumberFormat="1" applyFont="1" applyFill="1" applyBorder="1" applyAlignment="1">
      <alignment horizontal="center" vertical="center" wrapText="1" shrinkToFit="1"/>
    </xf>
    <xf numFmtId="1" fontId="38" fillId="6" borderId="67" xfId="0" applyNumberFormat="1" applyFont="1" applyFill="1" applyBorder="1" applyAlignment="1">
      <alignment horizontal="center" vertical="center" wrapText="1" shrinkToFit="1"/>
    </xf>
    <xf numFmtId="1" fontId="34" fillId="5" borderId="64" xfId="0" applyNumberFormat="1" applyFont="1" applyFill="1" applyBorder="1" applyAlignment="1">
      <alignment horizontal="center" vertical="top" shrinkToFit="1"/>
    </xf>
    <xf numFmtId="0" fontId="37" fillId="5" borderId="60" xfId="0" applyFont="1" applyFill="1" applyBorder="1" applyAlignment="1">
      <alignment horizontal="left" vertical="top" wrapText="1"/>
    </xf>
    <xf numFmtId="0" fontId="37" fillId="0" borderId="62" xfId="0" applyFont="1" applyBorder="1" applyAlignment="1">
      <alignment horizontal="center" wrapText="1"/>
    </xf>
    <xf numFmtId="0" fontId="37" fillId="0" borderId="63" xfId="0" applyFont="1" applyBorder="1" applyAlignment="1">
      <alignment horizontal="center" wrapText="1"/>
    </xf>
    <xf numFmtId="0" fontId="37" fillId="0" borderId="64" xfId="0" applyFont="1" applyBorder="1" applyAlignment="1">
      <alignment horizontal="center" wrapText="1"/>
    </xf>
    <xf numFmtId="0" fontId="36" fillId="5" borderId="60" xfId="0" applyFont="1" applyFill="1" applyBorder="1" applyAlignment="1">
      <alignment horizontal="left" vertical="center" wrapText="1"/>
    </xf>
    <xf numFmtId="0" fontId="36" fillId="5" borderId="60" xfId="0" applyFont="1" applyFill="1" applyBorder="1" applyAlignment="1">
      <alignment horizontal="left" wrapText="1"/>
    </xf>
    <xf numFmtId="0" fontId="39" fillId="5" borderId="68" xfId="0" applyFont="1" applyFill="1" applyBorder="1" applyAlignment="1">
      <alignment horizontal="center" vertical="center" wrapText="1"/>
    </xf>
    <xf numFmtId="0" fontId="29" fillId="5" borderId="69" xfId="0" applyFont="1" applyFill="1" applyBorder="1" applyAlignment="1">
      <alignment horizontal="center" vertical="center" wrapText="1"/>
    </xf>
    <xf numFmtId="0" fontId="29" fillId="5" borderId="70" xfId="0" applyFont="1" applyFill="1" applyBorder="1" applyAlignment="1">
      <alignment horizontal="center" vertical="center" wrapText="1"/>
    </xf>
    <xf numFmtId="0" fontId="32" fillId="8" borderId="71" xfId="0" applyFont="1" applyFill="1" applyBorder="1" applyAlignment="1">
      <alignment horizontal="left" vertical="center" wrapText="1"/>
    </xf>
    <xf numFmtId="0" fontId="32" fillId="8" borderId="72" xfId="0" applyFont="1" applyFill="1" applyBorder="1" applyAlignment="1">
      <alignment horizontal="left" vertical="center" wrapText="1"/>
    </xf>
    <xf numFmtId="0" fontId="32" fillId="8" borderId="73" xfId="0" applyFont="1" applyFill="1" applyBorder="1" applyAlignment="1">
      <alignment horizontal="left" vertical="center" wrapText="1"/>
    </xf>
    <xf numFmtId="0" fontId="34" fillId="5" borderId="60" xfId="0" applyFont="1" applyFill="1" applyBorder="1" applyAlignment="1">
      <alignment horizontal="left" vertical="center" wrapText="1"/>
    </xf>
    <xf numFmtId="0" fontId="37" fillId="5" borderId="75" xfId="0" applyFont="1" applyFill="1" applyBorder="1" applyAlignment="1">
      <alignment horizontal="left" vertical="center" wrapText="1"/>
    </xf>
    <xf numFmtId="0" fontId="37" fillId="5" borderId="76" xfId="0" applyFont="1" applyFill="1" applyBorder="1" applyAlignment="1">
      <alignment horizontal="left" vertical="center" wrapText="1"/>
    </xf>
    <xf numFmtId="0" fontId="37" fillId="5" borderId="77" xfId="0" applyFont="1" applyFill="1" applyBorder="1" applyAlignment="1">
      <alignment horizontal="left" vertical="center" wrapText="1"/>
    </xf>
    <xf numFmtId="0" fontId="37" fillId="0" borderId="75" xfId="0" applyFont="1" applyBorder="1" applyAlignment="1">
      <alignment horizontal="left" vertical="center" wrapText="1"/>
    </xf>
    <xf numFmtId="0" fontId="37" fillId="0" borderId="76" xfId="0" applyFont="1" applyBorder="1" applyAlignment="1">
      <alignment horizontal="left" vertical="center" wrapText="1"/>
    </xf>
    <xf numFmtId="1" fontId="34" fillId="6" borderId="80" xfId="0" applyNumberFormat="1" applyFont="1" applyFill="1" applyBorder="1" applyAlignment="1">
      <alignment horizontal="center" vertical="center" wrapText="1" shrinkToFit="1"/>
    </xf>
    <xf numFmtId="1" fontId="34" fillId="6" borderId="81" xfId="0" applyNumberFormat="1" applyFont="1" applyFill="1" applyBorder="1" applyAlignment="1">
      <alignment horizontal="center" vertical="center" wrapText="1" shrinkToFit="1"/>
    </xf>
    <xf numFmtId="1" fontId="34" fillId="6" borderId="82" xfId="0" applyNumberFormat="1" applyFont="1" applyFill="1" applyBorder="1" applyAlignment="1">
      <alignment horizontal="center" vertical="center" wrapText="1" shrinkToFit="1"/>
    </xf>
    <xf numFmtId="0" fontId="36" fillId="5" borderId="75" xfId="0" applyFont="1" applyFill="1" applyBorder="1" applyAlignment="1">
      <alignment horizontal="left" vertical="center" wrapText="1"/>
    </xf>
    <xf numFmtId="0" fontId="36" fillId="5" borderId="76" xfId="0" applyFont="1" applyFill="1" applyBorder="1" applyAlignment="1">
      <alignment horizontal="left" vertical="center" wrapText="1"/>
    </xf>
    <xf numFmtId="0" fontId="40" fillId="5" borderId="75" xfId="0" applyFont="1" applyFill="1" applyBorder="1" applyAlignment="1">
      <alignment horizontal="left" vertical="center" wrapText="1"/>
    </xf>
    <xf numFmtId="0" fontId="40" fillId="5" borderId="76" xfId="0" applyFont="1" applyFill="1" applyBorder="1" applyAlignment="1">
      <alignment horizontal="left" vertical="center" wrapText="1"/>
    </xf>
    <xf numFmtId="0" fontId="40" fillId="0" borderId="75" xfId="0" applyFont="1" applyBorder="1" applyAlignment="1">
      <alignment horizontal="center" vertical="center" wrapText="1"/>
    </xf>
    <xf numFmtId="0" fontId="40" fillId="0" borderId="76" xfId="0" applyFont="1" applyBorder="1" applyAlignment="1">
      <alignment horizontal="center" vertical="center" wrapText="1"/>
    </xf>
    <xf numFmtId="0" fontId="37" fillId="0" borderId="75" xfId="0" applyFont="1" applyBorder="1" applyAlignment="1">
      <alignment horizontal="center" vertical="center" wrapText="1"/>
    </xf>
    <xf numFmtId="0" fontId="37" fillId="0" borderId="76" xfId="0" applyFont="1" applyBorder="1" applyAlignment="1">
      <alignment horizontal="center" vertical="center" wrapText="1"/>
    </xf>
    <xf numFmtId="0" fontId="32" fillId="7" borderId="92" xfId="0" applyFont="1" applyFill="1" applyBorder="1" applyAlignment="1">
      <alignment horizontal="center" vertical="top"/>
    </xf>
    <xf numFmtId="0" fontId="32" fillId="7" borderId="93" xfId="0" applyFont="1" applyFill="1" applyBorder="1" applyAlignment="1">
      <alignment horizontal="center" vertical="top"/>
    </xf>
    <xf numFmtId="0" fontId="32" fillId="7" borderId="94" xfId="0" applyFont="1" applyFill="1" applyBorder="1" applyAlignment="1">
      <alignment horizontal="center" vertical="top"/>
    </xf>
    <xf numFmtId="0" fontId="32" fillId="8" borderId="62" xfId="0" applyFont="1" applyFill="1" applyBorder="1" applyAlignment="1">
      <alignment horizontal="center" vertical="center" wrapText="1"/>
    </xf>
    <xf numFmtId="0" fontId="32" fillId="8" borderId="63" xfId="0" applyFont="1" applyFill="1" applyBorder="1" applyAlignment="1">
      <alignment horizontal="center" vertical="center" wrapText="1"/>
    </xf>
    <xf numFmtId="0" fontId="32" fillId="8" borderId="64" xfId="0" applyFont="1" applyFill="1" applyBorder="1" applyAlignment="1">
      <alignment horizontal="center" vertical="center" wrapText="1"/>
    </xf>
    <xf numFmtId="0" fontId="32" fillId="8" borderId="60" xfId="0" applyFont="1" applyFill="1" applyBorder="1" applyAlignment="1">
      <alignment horizontal="center" vertical="center" wrapText="1"/>
    </xf>
    <xf numFmtId="0" fontId="32" fillId="8" borderId="83" xfId="0" applyFont="1" applyFill="1" applyBorder="1" applyAlignment="1">
      <alignment horizontal="left" vertical="center" wrapText="1"/>
    </xf>
    <xf numFmtId="0" fontId="32" fillId="8" borderId="76" xfId="0" applyFont="1" applyFill="1" applyBorder="1" applyAlignment="1">
      <alignment horizontal="left" vertical="center" wrapText="1"/>
    </xf>
    <xf numFmtId="0" fontId="32" fillId="8" borderId="84" xfId="0" applyFont="1" applyFill="1" applyBorder="1" applyAlignment="1">
      <alignment horizontal="left" vertical="center" wrapText="1"/>
    </xf>
    <xf numFmtId="0" fontId="32" fillId="5" borderId="85" xfId="0" applyFont="1" applyFill="1" applyBorder="1" applyAlignment="1">
      <alignment horizontal="left" vertical="center" wrapText="1"/>
    </xf>
    <xf numFmtId="0" fontId="32" fillId="5" borderId="86" xfId="0" applyFont="1" applyFill="1" applyBorder="1" applyAlignment="1">
      <alignment horizontal="left" vertical="center" wrapText="1"/>
    </xf>
    <xf numFmtId="0" fontId="39" fillId="5" borderId="89" xfId="0" applyFont="1" applyFill="1" applyBorder="1" applyAlignment="1">
      <alignment horizontal="center" vertical="center" wrapText="1"/>
    </xf>
    <xf numFmtId="0" fontId="39" fillId="5" borderId="90" xfId="0" applyFont="1" applyFill="1" applyBorder="1" applyAlignment="1">
      <alignment horizontal="center" vertical="center" wrapText="1"/>
    </xf>
    <xf numFmtId="0" fontId="39" fillId="5" borderId="91" xfId="0" applyFont="1" applyFill="1" applyBorder="1" applyAlignment="1">
      <alignment horizontal="center" vertical="center" wrapText="1"/>
    </xf>
    <xf numFmtId="0" fontId="36" fillId="5" borderId="60" xfId="0" applyFont="1" applyFill="1" applyBorder="1" applyAlignment="1">
      <alignment horizontal="center" vertical="center" wrapText="1"/>
    </xf>
    <xf numFmtId="0" fontId="43" fillId="2" borderId="60" xfId="0" applyFont="1" applyFill="1" applyBorder="1" applyAlignment="1">
      <alignment horizontal="center" vertical="center" wrapText="1"/>
    </xf>
    <xf numFmtId="1" fontId="41" fillId="5" borderId="95" xfId="0" applyNumberFormat="1" applyFont="1" applyFill="1" applyBorder="1" applyAlignment="1">
      <alignment horizontal="center" vertical="top" shrinkToFit="1"/>
    </xf>
    <xf numFmtId="1" fontId="41" fillId="5" borderId="96" xfId="0" applyNumberFormat="1" applyFont="1" applyFill="1" applyBorder="1" applyAlignment="1">
      <alignment horizontal="center" vertical="top" shrinkToFit="1"/>
    </xf>
    <xf numFmtId="1" fontId="41" fillId="5" borderId="97" xfId="0" applyNumberFormat="1" applyFont="1" applyFill="1" applyBorder="1" applyAlignment="1">
      <alignment horizontal="center" vertical="top" shrinkToFit="1"/>
    </xf>
    <xf numFmtId="1" fontId="41" fillId="5" borderId="98" xfId="0" applyNumberFormat="1" applyFont="1" applyFill="1" applyBorder="1" applyAlignment="1">
      <alignment horizontal="center" vertical="top" shrinkToFit="1"/>
    </xf>
    <xf numFmtId="1" fontId="41" fillId="5" borderId="0" xfId="0" applyNumberFormat="1" applyFont="1" applyFill="1" applyAlignment="1">
      <alignment horizontal="center" vertical="top" shrinkToFit="1"/>
    </xf>
    <xf numFmtId="1" fontId="41" fillId="5" borderId="99" xfId="0" applyNumberFormat="1" applyFont="1" applyFill="1" applyBorder="1" applyAlignment="1">
      <alignment horizontal="center" vertical="top" shrinkToFit="1"/>
    </xf>
    <xf numFmtId="1" fontId="41" fillId="5" borderId="100" xfId="0" applyNumberFormat="1" applyFont="1" applyFill="1" applyBorder="1" applyAlignment="1">
      <alignment horizontal="center" vertical="top" shrinkToFit="1"/>
    </xf>
    <xf numFmtId="1" fontId="41" fillId="5" borderId="101" xfId="0" applyNumberFormat="1" applyFont="1" applyFill="1" applyBorder="1" applyAlignment="1">
      <alignment horizontal="center" vertical="top" shrinkToFit="1"/>
    </xf>
    <xf numFmtId="1" fontId="41" fillId="5" borderId="102" xfId="0" applyNumberFormat="1" applyFont="1" applyFill="1" applyBorder="1" applyAlignment="1">
      <alignment horizontal="center" vertical="top" shrinkToFit="1"/>
    </xf>
    <xf numFmtId="1" fontId="41" fillId="5" borderId="60" xfId="0" applyNumberFormat="1" applyFont="1" applyFill="1" applyBorder="1" applyAlignment="1">
      <alignment horizontal="center" vertical="center" wrapText="1" shrinkToFit="1"/>
    </xf>
    <xf numFmtId="1" fontId="34" fillId="2" borderId="60" xfId="0" applyNumberFormat="1" applyFont="1" applyFill="1" applyBorder="1" applyAlignment="1">
      <alignment horizontal="center" vertical="center" shrinkToFit="1"/>
    </xf>
    <xf numFmtId="0" fontId="41" fillId="5" borderId="60" xfId="0" applyFont="1" applyFill="1" applyBorder="1" applyAlignment="1">
      <alignment horizontal="center" vertical="center" wrapText="1"/>
    </xf>
    <xf numFmtId="1" fontId="41" fillId="5" borderId="60" xfId="0" applyNumberFormat="1" applyFont="1" applyFill="1" applyBorder="1" applyAlignment="1">
      <alignment horizontal="center" vertical="center" shrinkToFit="1"/>
    </xf>
    <xf numFmtId="0" fontId="36" fillId="5" borderId="60" xfId="0" applyFont="1" applyFill="1" applyBorder="1" applyAlignment="1">
      <alignment horizontal="center" vertical="top" wrapText="1"/>
    </xf>
    <xf numFmtId="0" fontId="33" fillId="8" borderId="60" xfId="0" applyFont="1" applyFill="1" applyBorder="1" applyAlignment="1">
      <alignment horizontal="center" vertical="center" wrapText="1"/>
    </xf>
    <xf numFmtId="0" fontId="34" fillId="5" borderId="62" xfId="0" applyFont="1" applyFill="1" applyBorder="1" applyAlignment="1">
      <alignment horizontal="left" vertical="center" wrapText="1"/>
    </xf>
    <xf numFmtId="0" fontId="34" fillId="5" borderId="63" xfId="0" applyFont="1" applyFill="1" applyBorder="1" applyAlignment="1">
      <alignment horizontal="left" vertical="center" wrapText="1"/>
    </xf>
    <xf numFmtId="0" fontId="37" fillId="5" borderId="60" xfId="0" applyFont="1" applyFill="1" applyBorder="1" applyAlignment="1">
      <alignment horizontal="left" vertical="center" wrapText="1"/>
    </xf>
    <xf numFmtId="0" fontId="19" fillId="9" borderId="60" xfId="0" applyFont="1" applyFill="1" applyBorder="1" applyAlignment="1">
      <alignment horizontal="center" vertical="top" wrapText="1"/>
    </xf>
    <xf numFmtId="0" fontId="36" fillId="5" borderId="61" xfId="0" applyFont="1" applyFill="1" applyBorder="1" applyAlignment="1">
      <alignment horizontal="left" vertical="top" wrapText="1"/>
    </xf>
    <xf numFmtId="0" fontId="35" fillId="10" borderId="103" xfId="0" applyFont="1" applyFill="1" applyBorder="1" applyAlignment="1">
      <alignment horizontal="left" vertical="top" wrapText="1"/>
    </xf>
    <xf numFmtId="0" fontId="35" fillId="10" borderId="104" xfId="0" applyFont="1" applyFill="1" applyBorder="1" applyAlignment="1">
      <alignment horizontal="left" vertical="top" wrapText="1"/>
    </xf>
    <xf numFmtId="0" fontId="35" fillId="10" borderId="105" xfId="0" applyFont="1" applyFill="1" applyBorder="1" applyAlignment="1">
      <alignment horizontal="left" vertical="top" wrapText="1"/>
    </xf>
    <xf numFmtId="0" fontId="37" fillId="5" borderId="61" xfId="0" applyFont="1" applyFill="1" applyBorder="1" applyAlignment="1">
      <alignment horizontal="left" wrapText="1"/>
    </xf>
    <xf numFmtId="0" fontId="36" fillId="0" borderId="61" xfId="0" applyFont="1" applyBorder="1" applyAlignment="1">
      <alignment horizontal="left" vertical="top" wrapText="1" indent="1"/>
    </xf>
    <xf numFmtId="0" fontId="32" fillId="5" borderId="61" xfId="0" applyFont="1" applyFill="1" applyBorder="1" applyAlignment="1">
      <alignment horizontal="left" vertical="top" wrapText="1"/>
    </xf>
    <xf numFmtId="0" fontId="35" fillId="10" borderId="58" xfId="0" applyFont="1" applyFill="1" applyBorder="1" applyAlignment="1">
      <alignment horizontal="left" vertical="top" wrapText="1"/>
    </xf>
    <xf numFmtId="0" fontId="35" fillId="10" borderId="0" xfId="0" applyFont="1" applyFill="1" applyAlignment="1">
      <alignment horizontal="left" vertical="top" wrapText="1"/>
    </xf>
    <xf numFmtId="0" fontId="35" fillId="10" borderId="59" xfId="0" applyFont="1" applyFill="1" applyBorder="1" applyAlignment="1">
      <alignment horizontal="left" vertical="top" wrapText="1"/>
    </xf>
    <xf numFmtId="0" fontId="35" fillId="11" borderId="61" xfId="0" applyFont="1" applyFill="1" applyBorder="1" applyAlignment="1">
      <alignment horizontal="left" vertical="top" wrapText="1"/>
    </xf>
    <xf numFmtId="42" fontId="35" fillId="0" borderId="108" xfId="3" applyFont="1" applyBorder="1" applyAlignment="1">
      <alignment horizontal="center" wrapText="1"/>
    </xf>
    <xf numFmtId="42" fontId="35" fillId="0" borderId="110" xfId="3" applyFont="1" applyBorder="1" applyAlignment="1">
      <alignment horizontal="center" wrapText="1"/>
    </xf>
    <xf numFmtId="0" fontId="37" fillId="2" borderId="61" xfId="0" applyFont="1" applyFill="1" applyBorder="1" applyAlignment="1">
      <alignment horizontal="left" vertical="center"/>
    </xf>
    <xf numFmtId="0" fontId="35" fillId="10" borderId="68" xfId="0" applyFont="1" applyFill="1" applyBorder="1" applyAlignment="1">
      <alignment horizontal="left" vertical="top" wrapText="1"/>
    </xf>
    <xf numFmtId="0" fontId="35" fillId="10" borderId="69" xfId="0" applyFont="1" applyFill="1" applyBorder="1" applyAlignment="1">
      <alignment horizontal="left" vertical="top" wrapText="1"/>
    </xf>
    <xf numFmtId="0" fontId="35" fillId="10" borderId="70" xfId="0" applyFont="1" applyFill="1" applyBorder="1" applyAlignment="1">
      <alignment horizontal="left" vertical="top" wrapText="1"/>
    </xf>
    <xf numFmtId="0" fontId="40" fillId="2" borderId="61" xfId="0" applyFont="1" applyFill="1" applyBorder="1" applyAlignment="1">
      <alignment horizontal="left" vertical="center"/>
    </xf>
    <xf numFmtId="0" fontId="44" fillId="10" borderId="106" xfId="0" applyFont="1" applyFill="1" applyBorder="1" applyAlignment="1">
      <alignment horizontal="left" vertical="top" wrapText="1"/>
    </xf>
    <xf numFmtId="0" fontId="44" fillId="10" borderId="107" xfId="0" applyFont="1" applyFill="1" applyBorder="1" applyAlignment="1">
      <alignment horizontal="left" vertical="top" wrapText="1"/>
    </xf>
    <xf numFmtId="0" fontId="25" fillId="12" borderId="61" xfId="0" applyFont="1" applyFill="1" applyBorder="1" applyAlignment="1">
      <alignment horizontal="center" vertical="top" wrapText="1"/>
    </xf>
    <xf numFmtId="0" fontId="25" fillId="12" borderId="61" xfId="0" applyFont="1" applyFill="1" applyBorder="1" applyAlignment="1">
      <alignment horizontal="left" vertical="top" wrapText="1"/>
    </xf>
    <xf numFmtId="0" fontId="49" fillId="12" borderId="61" xfId="0" applyFont="1" applyFill="1" applyBorder="1" applyAlignment="1">
      <alignment horizontal="left" vertical="top" wrapText="1"/>
    </xf>
    <xf numFmtId="0" fontId="22" fillId="12" borderId="61" xfId="0" applyFont="1" applyFill="1" applyBorder="1" applyAlignment="1">
      <alignment horizontal="left" vertical="center"/>
    </xf>
    <xf numFmtId="0" fontId="22" fillId="12" borderId="61" xfId="0" applyFont="1" applyFill="1" applyBorder="1" applyAlignment="1">
      <alignment horizontal="center" vertical="center"/>
    </xf>
    <xf numFmtId="0" fontId="53" fillId="12" borderId="111" xfId="0" applyFont="1" applyFill="1" applyBorder="1" applyAlignment="1">
      <alignment horizontal="center" vertical="top"/>
    </xf>
    <xf numFmtId="0" fontId="53" fillId="12" borderId="112" xfId="0" applyFont="1" applyFill="1" applyBorder="1" applyAlignment="1">
      <alignment horizontal="center" vertical="top"/>
    </xf>
    <xf numFmtId="0" fontId="53" fillId="12" borderId="113" xfId="0" applyFont="1" applyFill="1" applyBorder="1" applyAlignment="1">
      <alignment horizontal="center" vertical="top"/>
    </xf>
    <xf numFmtId="0" fontId="53" fillId="12" borderId="114" xfId="0" applyFont="1" applyFill="1" applyBorder="1" applyAlignment="1">
      <alignment horizontal="center" vertical="top"/>
    </xf>
    <xf numFmtId="0" fontId="53" fillId="12" borderId="0" xfId="0" applyFont="1" applyFill="1" applyAlignment="1">
      <alignment horizontal="center" vertical="top"/>
    </xf>
    <xf numFmtId="0" fontId="53" fillId="12" borderId="115" xfId="0" applyFont="1" applyFill="1" applyBorder="1" applyAlignment="1">
      <alignment horizontal="center" vertical="top"/>
    </xf>
    <xf numFmtId="0" fontId="53" fillId="12" borderId="116" xfId="0" applyFont="1" applyFill="1" applyBorder="1" applyAlignment="1">
      <alignment horizontal="center" vertical="top"/>
    </xf>
    <xf numFmtId="0" fontId="53" fillId="12" borderId="117" xfId="0" applyFont="1" applyFill="1" applyBorder="1" applyAlignment="1">
      <alignment horizontal="center" vertical="top"/>
    </xf>
    <xf numFmtId="0" fontId="53" fillId="12" borderId="118" xfId="0" applyFont="1" applyFill="1" applyBorder="1" applyAlignment="1">
      <alignment horizontal="center" vertical="top"/>
    </xf>
    <xf numFmtId="0" fontId="53" fillId="12" borderId="61" xfId="0" applyFont="1" applyFill="1" applyBorder="1" applyAlignment="1">
      <alignment horizontal="left" vertical="top"/>
    </xf>
    <xf numFmtId="0" fontId="52" fillId="2" borderId="108" xfId="0" applyFont="1" applyFill="1" applyBorder="1" applyAlignment="1">
      <alignment horizontal="left" vertical="top" wrapText="1"/>
    </xf>
    <xf numFmtId="0" fontId="52" fillId="2" borderId="109" xfId="0" applyFont="1" applyFill="1" applyBorder="1" applyAlignment="1">
      <alignment horizontal="left" vertical="top" wrapText="1"/>
    </xf>
    <xf numFmtId="0" fontId="52" fillId="2" borderId="110" xfId="0" applyFont="1" applyFill="1" applyBorder="1" applyAlignment="1">
      <alignment horizontal="left" vertical="top" wrapText="1"/>
    </xf>
    <xf numFmtId="0" fontId="25" fillId="12" borderId="61" xfId="0" applyFont="1" applyFill="1" applyBorder="1" applyAlignment="1">
      <alignment horizontal="left" vertical="center" wrapText="1"/>
    </xf>
    <xf numFmtId="0" fontId="25" fillId="12" borderId="61" xfId="0" applyFont="1" applyFill="1" applyBorder="1" applyAlignment="1">
      <alignment horizontal="center" vertical="center" wrapText="1"/>
    </xf>
    <xf numFmtId="0" fontId="51" fillId="12" borderId="61" xfId="0" applyFont="1" applyFill="1" applyBorder="1" applyAlignment="1">
      <alignment horizontal="center" vertical="top" wrapText="1"/>
    </xf>
    <xf numFmtId="0" fontId="49" fillId="12" borderId="61" xfId="0" applyFont="1" applyFill="1" applyBorder="1" applyAlignment="1">
      <alignment horizontal="center" vertical="top" wrapText="1"/>
    </xf>
    <xf numFmtId="0" fontId="54" fillId="12" borderId="108" xfId="0" applyFont="1" applyFill="1" applyBorder="1" applyAlignment="1">
      <alignment horizontal="left" vertical="center"/>
    </xf>
    <xf numFmtId="0" fontId="54" fillId="12" borderId="109" xfId="0" applyFont="1" applyFill="1" applyBorder="1" applyAlignment="1">
      <alignment horizontal="center" vertical="center"/>
    </xf>
    <xf numFmtId="0" fontId="54" fillId="2" borderId="108" xfId="0" applyFont="1" applyFill="1" applyBorder="1" applyAlignment="1">
      <alignment horizontal="left" vertical="top" wrapText="1"/>
    </xf>
    <xf numFmtId="0" fontId="54" fillId="2" borderId="109" xfId="0" applyFont="1" applyFill="1" applyBorder="1" applyAlignment="1">
      <alignment horizontal="left" vertical="top" wrapText="1"/>
    </xf>
    <xf numFmtId="0" fontId="54" fillId="2" borderId="110" xfId="0" applyFont="1" applyFill="1" applyBorder="1" applyAlignment="1">
      <alignment horizontal="left" vertical="top" wrapText="1"/>
    </xf>
    <xf numFmtId="0" fontId="47" fillId="8" borderId="61" xfId="0" applyFont="1" applyFill="1" applyBorder="1" applyAlignment="1">
      <alignment horizontal="center" vertical="top" wrapText="1"/>
    </xf>
    <xf numFmtId="0" fontId="40" fillId="5" borderId="61" xfId="0" applyFont="1" applyFill="1" applyBorder="1" applyAlignment="1">
      <alignment horizontal="left" vertical="top" wrapText="1"/>
    </xf>
    <xf numFmtId="0" fontId="47" fillId="5" borderId="61" xfId="0" applyFont="1" applyFill="1" applyBorder="1" applyAlignment="1">
      <alignment horizontal="left" vertical="top" wrapText="1"/>
    </xf>
    <xf numFmtId="0" fontId="46" fillId="5" borderId="61" xfId="0" applyFont="1" applyFill="1" applyBorder="1" applyAlignment="1">
      <alignment horizontal="left" vertical="top" wrapText="1"/>
    </xf>
    <xf numFmtId="0" fontId="53" fillId="12" borderId="108" xfId="0" applyFont="1" applyFill="1" applyBorder="1" applyAlignment="1">
      <alignment horizontal="center" vertical="top"/>
    </xf>
    <xf numFmtId="0" fontId="53" fillId="12" borderId="109" xfId="0" applyFont="1" applyFill="1" applyBorder="1" applyAlignment="1">
      <alignment horizontal="center" vertical="top"/>
    </xf>
    <xf numFmtId="0" fontId="53" fillId="12" borderId="110" xfId="0" applyFont="1" applyFill="1" applyBorder="1" applyAlignment="1">
      <alignment horizontal="center" vertical="top"/>
    </xf>
    <xf numFmtId="0" fontId="49" fillId="10" borderId="119" xfId="0" applyFont="1" applyFill="1" applyBorder="1" applyAlignment="1">
      <alignment horizontal="left" vertical="top" wrapText="1"/>
    </xf>
    <xf numFmtId="0" fontId="49" fillId="10" borderId="120" xfId="0" applyFont="1" applyFill="1" applyBorder="1" applyAlignment="1">
      <alignment horizontal="left" vertical="top" wrapText="1"/>
    </xf>
    <xf numFmtId="0" fontId="49" fillId="10" borderId="121" xfId="0" applyFont="1" applyFill="1" applyBorder="1" applyAlignment="1">
      <alignment horizontal="left" vertical="top" wrapText="1"/>
    </xf>
    <xf numFmtId="0" fontId="49" fillId="10" borderId="117" xfId="0" applyFont="1" applyFill="1" applyBorder="1" applyAlignment="1">
      <alignment horizontal="left" vertical="top" wrapText="1"/>
    </xf>
    <xf numFmtId="0" fontId="25" fillId="12" borderId="111" xfId="0" applyFont="1" applyFill="1" applyBorder="1" applyAlignment="1">
      <alignment horizontal="center" vertical="center" wrapText="1"/>
    </xf>
    <xf numFmtId="0" fontId="25" fillId="12" borderId="113" xfId="0" applyFont="1" applyFill="1" applyBorder="1" applyAlignment="1">
      <alignment horizontal="center" vertical="center" wrapText="1"/>
    </xf>
    <xf numFmtId="0" fontId="25" fillId="12" borderId="114" xfId="0" applyFont="1" applyFill="1" applyBorder="1" applyAlignment="1">
      <alignment horizontal="center" vertical="center" wrapText="1"/>
    </xf>
    <xf numFmtId="0" fontId="25" fillId="12" borderId="115" xfId="0" applyFont="1" applyFill="1" applyBorder="1" applyAlignment="1">
      <alignment horizontal="center" vertical="center" wrapText="1"/>
    </xf>
    <xf numFmtId="0" fontId="25" fillId="12" borderId="116" xfId="0" applyFont="1" applyFill="1" applyBorder="1" applyAlignment="1">
      <alignment horizontal="center" vertical="center" wrapText="1"/>
    </xf>
    <xf numFmtId="0" fontId="25" fillId="12" borderId="118" xfId="0" applyFont="1" applyFill="1" applyBorder="1" applyAlignment="1">
      <alignment horizontal="center" vertical="center" wrapText="1"/>
    </xf>
    <xf numFmtId="0" fontId="32" fillId="8" borderId="123" xfId="0" applyFont="1" applyFill="1" applyBorder="1" applyAlignment="1">
      <alignment horizontal="left" vertical="top" wrapText="1"/>
    </xf>
    <xf numFmtId="0" fontId="37" fillId="0" borderId="61" xfId="0" applyFont="1" applyBorder="1" applyAlignment="1">
      <alignment horizontal="left" wrapText="1"/>
    </xf>
    <xf numFmtId="0" fontId="32" fillId="7" borderId="122" xfId="0" applyFont="1" applyFill="1" applyBorder="1" applyAlignment="1">
      <alignment horizontal="center" vertical="center" wrapText="1"/>
    </xf>
    <xf numFmtId="0" fontId="32" fillId="7" borderId="122" xfId="0" applyFont="1" applyFill="1" applyBorder="1" applyAlignment="1">
      <alignment horizontal="left" vertical="top" wrapText="1" indent="4"/>
    </xf>
    <xf numFmtId="0" fontId="32" fillId="7" borderId="122" xfId="0" applyFont="1" applyFill="1" applyBorder="1" applyAlignment="1">
      <alignment horizontal="left" vertical="top" wrapText="1" indent="3"/>
    </xf>
    <xf numFmtId="0" fontId="36" fillId="7" borderId="122" xfId="0" applyFont="1" applyFill="1" applyBorder="1" applyAlignment="1">
      <alignment horizontal="left" vertical="top" wrapText="1" indent="1"/>
    </xf>
    <xf numFmtId="0" fontId="37" fillId="7" borderId="122" xfId="0" applyFont="1" applyFill="1" applyBorder="1" applyAlignment="1">
      <alignment horizontal="left" vertical="top" indent="1"/>
    </xf>
    <xf numFmtId="0" fontId="36" fillId="7" borderId="122" xfId="0" applyFont="1" applyFill="1" applyBorder="1" applyAlignment="1">
      <alignment horizontal="left" vertical="top"/>
    </xf>
    <xf numFmtId="0" fontId="38" fillId="5" borderId="61" xfId="0" applyFont="1" applyFill="1" applyBorder="1" applyAlignment="1">
      <alignment horizontal="left" vertical="top" wrapText="1"/>
    </xf>
    <xf numFmtId="0" fontId="38" fillId="0" borderId="124" xfId="0" applyFont="1" applyBorder="1" applyAlignment="1">
      <alignment horizontal="center" vertical="top" wrapText="1"/>
    </xf>
    <xf numFmtId="0" fontId="38" fillId="0" borderId="125" xfId="0" applyFont="1" applyBorder="1" applyAlignment="1">
      <alignment horizontal="center" vertical="top" wrapText="1"/>
    </xf>
    <xf numFmtId="0" fontId="38" fillId="0" borderId="123" xfId="0" applyFont="1" applyBorder="1" applyAlignment="1">
      <alignment horizontal="center" vertical="top" wrapText="1"/>
    </xf>
    <xf numFmtId="1" fontId="34" fillId="6" borderId="61" xfId="0" applyNumberFormat="1" applyFont="1" applyFill="1" applyBorder="1" applyAlignment="1">
      <alignment horizontal="center" vertical="center" wrapText="1" shrinkToFit="1"/>
    </xf>
    <xf numFmtId="0" fontId="34" fillId="5" borderId="61" xfId="0" applyFont="1" applyFill="1" applyBorder="1" applyAlignment="1">
      <alignment horizontal="left" vertical="top" wrapText="1"/>
    </xf>
    <xf numFmtId="0" fontId="37" fillId="0" borderId="61" xfId="0" applyFont="1" applyBorder="1" applyAlignment="1">
      <alignment horizontal="left" vertical="center" wrapText="1"/>
    </xf>
    <xf numFmtId="0" fontId="36" fillId="0" borderId="124" xfId="0" applyFont="1" applyBorder="1" applyAlignment="1">
      <alignment horizontal="center" vertical="top" wrapText="1"/>
    </xf>
    <xf numFmtId="0" fontId="36" fillId="0" borderId="125" xfId="0" applyFont="1" applyBorder="1" applyAlignment="1">
      <alignment horizontal="center" vertical="top" wrapText="1"/>
    </xf>
    <xf numFmtId="0" fontId="36" fillId="0" borderId="123" xfId="0" applyFont="1" applyBorder="1" applyAlignment="1">
      <alignment horizontal="center" vertical="top" wrapText="1"/>
    </xf>
    <xf numFmtId="0" fontId="36" fillId="5" borderId="61" xfId="0" applyFont="1" applyFill="1" applyBorder="1" applyAlignment="1">
      <alignment horizontal="left" vertical="center" wrapText="1"/>
    </xf>
    <xf numFmtId="0" fontId="36" fillId="5" borderId="108" xfId="0" applyFont="1" applyFill="1" applyBorder="1" applyAlignment="1">
      <alignment horizontal="left" vertical="center" wrapText="1"/>
    </xf>
    <xf numFmtId="0" fontId="36" fillId="5" borderId="109" xfId="0" applyFont="1" applyFill="1" applyBorder="1" applyAlignment="1">
      <alignment horizontal="left" vertical="center" wrapText="1"/>
    </xf>
    <xf numFmtId="41" fontId="36" fillId="5" borderId="108" xfId="15" applyFont="1" applyFill="1" applyBorder="1" applyAlignment="1">
      <alignment horizontal="center" vertical="center" wrapText="1"/>
    </xf>
    <xf numFmtId="41" fontId="36" fillId="5" borderId="110" xfId="15" applyFont="1" applyFill="1" applyBorder="1" applyAlignment="1">
      <alignment horizontal="center" vertical="center" wrapText="1"/>
    </xf>
    <xf numFmtId="0" fontId="37" fillId="5" borderId="61" xfId="0" applyFont="1" applyFill="1" applyBorder="1" applyAlignment="1">
      <alignment horizontal="left" vertical="center" wrapText="1"/>
    </xf>
    <xf numFmtId="0" fontId="34" fillId="5" borderId="61" xfId="0" applyFont="1" applyFill="1" applyBorder="1" applyAlignment="1">
      <alignment horizontal="left" vertical="center" wrapText="1"/>
    </xf>
    <xf numFmtId="0" fontId="33" fillId="5" borderId="58" xfId="0" applyFont="1" applyFill="1" applyBorder="1" applyAlignment="1">
      <alignment horizontal="center" vertical="center" wrapText="1"/>
    </xf>
    <xf numFmtId="0" fontId="32" fillId="5" borderId="0" xfId="0" applyFont="1" applyFill="1" applyAlignment="1">
      <alignment horizontal="center" vertical="center" wrapText="1"/>
    </xf>
    <xf numFmtId="0" fontId="32" fillId="5" borderId="59" xfId="0" applyFont="1" applyFill="1" applyBorder="1" applyAlignment="1">
      <alignment horizontal="center" vertical="center" wrapText="1"/>
    </xf>
    <xf numFmtId="0" fontId="34" fillId="5" borderId="60" xfId="0" applyFont="1" applyFill="1" applyBorder="1" applyAlignment="1">
      <alignment vertical="center" wrapText="1"/>
    </xf>
    <xf numFmtId="0" fontId="37" fillId="5" borderId="60" xfId="0" applyFont="1" applyFill="1" applyBorder="1" applyAlignment="1">
      <alignment vertical="center" wrapText="1"/>
    </xf>
    <xf numFmtId="0" fontId="36" fillId="5" borderId="60" xfId="0" applyFont="1" applyFill="1" applyBorder="1" applyAlignment="1">
      <alignment vertical="center" wrapText="1"/>
    </xf>
    <xf numFmtId="0" fontId="37" fillId="0" borderId="61" xfId="0" applyFont="1" applyBorder="1" applyAlignment="1">
      <alignment horizontal="center" vertical="center" wrapText="1"/>
    </xf>
    <xf numFmtId="0" fontId="33" fillId="5" borderId="68" xfId="0" applyFont="1" applyFill="1" applyBorder="1" applyAlignment="1">
      <alignment horizontal="center" vertical="center" wrapText="1"/>
    </xf>
    <xf numFmtId="0" fontId="32" fillId="5" borderId="69" xfId="0" applyFont="1" applyFill="1" applyBorder="1" applyAlignment="1">
      <alignment horizontal="center" vertical="center" wrapText="1"/>
    </xf>
    <xf numFmtId="0" fontId="32" fillId="5" borderId="70" xfId="0" applyFont="1" applyFill="1" applyBorder="1" applyAlignment="1">
      <alignment horizontal="center" vertical="center" wrapText="1"/>
    </xf>
    <xf numFmtId="0" fontId="19" fillId="7" borderId="60" xfId="0" applyFont="1" applyFill="1" applyBorder="1" applyAlignment="1">
      <alignment horizontal="left" vertical="center" wrapText="1"/>
    </xf>
    <xf numFmtId="0" fontId="32" fillId="7" borderId="103" xfId="0" applyFont="1" applyFill="1" applyBorder="1" applyAlignment="1">
      <alignment horizontal="left" vertical="center" wrapText="1"/>
    </xf>
    <xf numFmtId="0" fontId="32" fillId="7" borderId="104" xfId="0" applyFont="1" applyFill="1" applyBorder="1" applyAlignment="1">
      <alignment horizontal="left" vertical="center" wrapText="1"/>
    </xf>
    <xf numFmtId="0" fontId="32" fillId="7" borderId="105" xfId="0" applyFont="1" applyFill="1" applyBorder="1" applyAlignment="1">
      <alignment horizontal="left" vertical="center" wrapText="1"/>
    </xf>
    <xf numFmtId="0" fontId="37" fillId="0" borderId="60" xfId="0" applyFont="1" applyBorder="1" applyAlignment="1">
      <alignment horizontal="center" vertical="center" wrapText="1"/>
    </xf>
    <xf numFmtId="0" fontId="42" fillId="7" borderId="103" xfId="0" applyFont="1" applyFill="1" applyBorder="1" applyAlignment="1">
      <alignment horizontal="left" vertical="center" wrapText="1"/>
    </xf>
    <xf numFmtId="0" fontId="32" fillId="7" borderId="58" xfId="0" applyFont="1" applyFill="1" applyBorder="1" applyAlignment="1">
      <alignment horizontal="center" vertical="center" wrapText="1"/>
    </xf>
    <xf numFmtId="0" fontId="32" fillId="7" borderId="0" xfId="0" applyFont="1" applyFill="1" applyAlignment="1">
      <alignment horizontal="center" vertical="center" wrapText="1"/>
    </xf>
    <xf numFmtId="0" fontId="32" fillId="7" borderId="59" xfId="0" applyFont="1" applyFill="1" applyBorder="1" applyAlignment="1">
      <alignment horizontal="center" vertical="center" wrapText="1"/>
    </xf>
    <xf numFmtId="0" fontId="33" fillId="5" borderId="60" xfId="0" applyFont="1" applyFill="1" applyBorder="1" applyAlignment="1">
      <alignment horizontal="center" vertical="center" wrapText="1"/>
    </xf>
    <xf numFmtId="0" fontId="32" fillId="5" borderId="60" xfId="0" applyFont="1" applyFill="1" applyBorder="1" applyAlignment="1">
      <alignment horizontal="center" vertical="center" wrapText="1"/>
    </xf>
    <xf numFmtId="42" fontId="35" fillId="0" borderId="75" xfId="3" applyFont="1" applyBorder="1" applyAlignment="1">
      <alignment horizontal="center" vertical="center" wrapText="1"/>
    </xf>
    <xf numFmtId="42" fontId="35" fillId="0" borderId="76" xfId="3" applyFont="1" applyBorder="1" applyAlignment="1">
      <alignment horizontal="center" vertical="center" wrapText="1"/>
    </xf>
    <xf numFmtId="0" fontId="33" fillId="5" borderId="89" xfId="0" applyFont="1" applyFill="1" applyBorder="1" applyAlignment="1">
      <alignment horizontal="center" vertical="center" wrapText="1"/>
    </xf>
    <xf numFmtId="0" fontId="33" fillId="5" borderId="90" xfId="0" applyFont="1" applyFill="1" applyBorder="1" applyAlignment="1">
      <alignment horizontal="center" vertical="center" wrapText="1"/>
    </xf>
    <xf numFmtId="0" fontId="33" fillId="5" borderId="91" xfId="0" applyFont="1" applyFill="1" applyBorder="1" applyAlignment="1">
      <alignment horizontal="center" vertical="center" wrapText="1"/>
    </xf>
    <xf numFmtId="49" fontId="15" fillId="2" borderId="0" xfId="5" applyNumberFormat="1" applyFont="1" applyFill="1" applyAlignment="1">
      <alignment horizontal="left" vertical="center"/>
    </xf>
    <xf numFmtId="0" fontId="15" fillId="2" borderId="8" xfId="5" applyFont="1" applyFill="1" applyBorder="1" applyAlignment="1">
      <alignment horizontal="center"/>
    </xf>
    <xf numFmtId="0" fontId="15" fillId="2" borderId="10" xfId="5" applyFont="1" applyFill="1" applyBorder="1" applyAlignment="1">
      <alignment horizontal="center"/>
    </xf>
    <xf numFmtId="0" fontId="15" fillId="2" borderId="11" xfId="5" applyFont="1" applyFill="1" applyBorder="1" applyAlignment="1">
      <alignment horizontal="center"/>
    </xf>
    <xf numFmtId="170" fontId="9" fillId="2" borderId="11" xfId="1" applyNumberFormat="1" applyFont="1" applyFill="1" applyBorder="1" applyAlignment="1">
      <alignment horizontal="center" vertical="center" wrapText="1"/>
    </xf>
    <xf numFmtId="170" fontId="11" fillId="2" borderId="11" xfId="1" applyNumberFormat="1" applyFont="1" applyFill="1" applyBorder="1" applyAlignment="1">
      <alignment horizontal="center" vertical="center" wrapText="1"/>
    </xf>
    <xf numFmtId="170" fontId="4" fillId="2" borderId="11" xfId="1" applyNumberFormat="1" applyFont="1" applyFill="1" applyBorder="1" applyAlignment="1">
      <alignment horizontal="center" vertical="center" wrapText="1"/>
    </xf>
    <xf numFmtId="170" fontId="9" fillId="2" borderId="12" xfId="1" applyNumberFormat="1" applyFont="1" applyFill="1" applyBorder="1" applyAlignment="1">
      <alignment horizontal="center" vertical="center" wrapText="1"/>
    </xf>
    <xf numFmtId="170" fontId="9" fillId="2" borderId="13" xfId="1" applyNumberFormat="1" applyFont="1" applyFill="1" applyBorder="1" applyAlignment="1">
      <alignment horizontal="center" vertical="center" wrapText="1"/>
    </xf>
    <xf numFmtId="170" fontId="9" fillId="2" borderId="14" xfId="1" applyNumberFormat="1" applyFont="1" applyFill="1" applyBorder="1" applyAlignment="1">
      <alignment horizontal="center" vertical="center" wrapText="1"/>
    </xf>
    <xf numFmtId="170" fontId="9" fillId="2" borderId="3" xfId="1" applyNumberFormat="1" applyFont="1" applyFill="1" applyBorder="1" applyAlignment="1">
      <alignment horizontal="center" vertical="center" wrapText="1"/>
    </xf>
    <xf numFmtId="170" fontId="9" fillId="2" borderId="7" xfId="1" applyNumberFormat="1" applyFont="1" applyFill="1" applyBorder="1" applyAlignment="1">
      <alignment horizontal="center" vertical="center" wrapText="1"/>
    </xf>
    <xf numFmtId="170" fontId="9" fillId="2" borderId="5" xfId="1" applyNumberFormat="1" applyFont="1" applyFill="1" applyBorder="1" applyAlignment="1">
      <alignment horizontal="center" vertical="center" wrapText="1"/>
    </xf>
    <xf numFmtId="170" fontId="9" fillId="2" borderId="2" xfId="1" applyNumberFormat="1" applyFont="1" applyFill="1" applyBorder="1" applyAlignment="1">
      <alignment horizontal="center" vertical="center" wrapText="1"/>
    </xf>
    <xf numFmtId="170" fontId="9" fillId="2" borderId="6" xfId="1" applyNumberFormat="1" applyFont="1" applyFill="1" applyBorder="1" applyAlignment="1">
      <alignment horizontal="center" vertical="center" wrapText="1"/>
    </xf>
    <xf numFmtId="170" fontId="9" fillId="2" borderId="4" xfId="1" applyNumberFormat="1" applyFont="1" applyFill="1" applyBorder="1" applyAlignment="1">
      <alignment horizontal="center" vertical="center" wrapText="1"/>
    </xf>
    <xf numFmtId="170" fontId="9" fillId="2" borderId="8" xfId="1" applyNumberFormat="1" applyFont="1" applyFill="1" applyBorder="1" applyAlignment="1">
      <alignment horizontal="center" vertical="center" wrapText="1"/>
    </xf>
    <xf numFmtId="170" fontId="9" fillId="2" borderId="10" xfId="1" applyNumberFormat="1" applyFont="1" applyFill="1" applyBorder="1" applyAlignment="1">
      <alignment horizontal="center" vertical="center" wrapText="1"/>
    </xf>
    <xf numFmtId="170" fontId="11" fillId="2" borderId="8" xfId="1" applyNumberFormat="1" applyFont="1" applyFill="1" applyBorder="1" applyAlignment="1">
      <alignment horizontal="center" vertical="center" wrapText="1"/>
    </xf>
    <xf numFmtId="170" fontId="11" fillId="2" borderId="10" xfId="1" applyNumberFormat="1" applyFont="1" applyFill="1" applyBorder="1" applyAlignment="1">
      <alignment horizontal="center" vertical="center" wrapText="1"/>
    </xf>
    <xf numFmtId="0" fontId="4" fillId="2" borderId="8" xfId="5" applyFont="1" applyFill="1" applyBorder="1" applyAlignment="1">
      <alignment horizontal="center" vertical="center"/>
    </xf>
    <xf numFmtId="0" fontId="4" fillId="2" borderId="9" xfId="5" applyFont="1" applyFill="1" applyBorder="1" applyAlignment="1">
      <alignment horizontal="center" vertical="center"/>
    </xf>
    <xf numFmtId="0" fontId="4" fillId="2" borderId="10" xfId="5" applyFont="1" applyFill="1" applyBorder="1" applyAlignment="1">
      <alignment horizontal="center" vertical="center"/>
    </xf>
    <xf numFmtId="0" fontId="4" fillId="2" borderId="11" xfId="1" applyFont="1" applyFill="1" applyBorder="1" applyAlignment="1">
      <alignment horizontal="center"/>
    </xf>
    <xf numFmtId="170" fontId="4" fillId="2" borderId="12" xfId="1" applyNumberFormat="1" applyFont="1" applyFill="1" applyBorder="1" applyAlignment="1">
      <alignment horizontal="center" vertical="center" wrapText="1"/>
    </xf>
    <xf numFmtId="170" fontId="4" fillId="2" borderId="13" xfId="1" applyNumberFormat="1" applyFont="1" applyFill="1" applyBorder="1" applyAlignment="1">
      <alignment horizontal="center" vertical="center" wrapText="1"/>
    </xf>
    <xf numFmtId="170" fontId="4" fillId="2" borderId="14" xfId="1" applyNumberFormat="1" applyFont="1" applyFill="1" applyBorder="1" applyAlignment="1">
      <alignment horizontal="center" vertical="center" wrapText="1"/>
    </xf>
    <xf numFmtId="0" fontId="4" fillId="2" borderId="11" xfId="1" applyFont="1" applyFill="1" applyBorder="1" applyAlignment="1">
      <alignment horizontal="center" vertical="center" wrapText="1"/>
    </xf>
    <xf numFmtId="170" fontId="4" fillId="2" borderId="8" xfId="1" applyNumberFormat="1" applyFont="1" applyFill="1" applyBorder="1" applyAlignment="1">
      <alignment horizontal="center" vertical="center" wrapText="1"/>
    </xf>
    <xf numFmtId="170" fontId="4" fillId="2" borderId="9" xfId="1" applyNumberFormat="1" applyFont="1" applyFill="1" applyBorder="1" applyAlignment="1">
      <alignment horizontal="center" vertical="center" wrapText="1"/>
    </xf>
    <xf numFmtId="170" fontId="4" fillId="2" borderId="10" xfId="1" applyNumberFormat="1" applyFont="1" applyFill="1" applyBorder="1" applyAlignment="1">
      <alignment horizontal="center" vertical="center" wrapText="1"/>
    </xf>
    <xf numFmtId="170" fontId="9" fillId="2" borderId="8" xfId="1" applyNumberFormat="1" applyFont="1" applyFill="1" applyBorder="1" applyAlignment="1">
      <alignment horizontal="center" vertical="center"/>
    </xf>
    <xf numFmtId="170" fontId="9" fillId="2" borderId="9" xfId="1" applyNumberFormat="1" applyFont="1" applyFill="1" applyBorder="1" applyAlignment="1">
      <alignment horizontal="center" vertical="center"/>
    </xf>
    <xf numFmtId="170" fontId="4" fillId="2" borderId="2" xfId="1" applyNumberFormat="1" applyFont="1" applyFill="1" applyBorder="1" applyAlignment="1">
      <alignment horizontal="center" vertical="center" wrapText="1"/>
    </xf>
    <xf numFmtId="170" fontId="4" fillId="2" borderId="3" xfId="1" applyNumberFormat="1" applyFont="1" applyFill="1" applyBorder="1" applyAlignment="1">
      <alignment horizontal="center" vertical="center" wrapText="1"/>
    </xf>
    <xf numFmtId="170" fontId="11" fillId="2" borderId="9" xfId="1" applyNumberFormat="1" applyFont="1" applyFill="1" applyBorder="1" applyAlignment="1">
      <alignment horizontal="center" vertical="center" wrapText="1"/>
    </xf>
    <xf numFmtId="170" fontId="13" fillId="2" borderId="11" xfId="1" applyNumberFormat="1" applyFont="1" applyFill="1" applyBorder="1" applyAlignment="1">
      <alignment horizontal="center" vertical="center" wrapText="1"/>
    </xf>
    <xf numFmtId="170" fontId="13" fillId="2" borderId="12" xfId="1" applyNumberFormat="1" applyFont="1" applyFill="1" applyBorder="1" applyAlignment="1">
      <alignment horizontal="center" vertical="center" wrapText="1"/>
    </xf>
    <xf numFmtId="0" fontId="5" fillId="2" borderId="0" xfId="1" applyFont="1" applyFill="1" applyAlignment="1">
      <alignment horizontal="center" vertical="center" wrapText="1"/>
    </xf>
    <xf numFmtId="0" fontId="4" fillId="2" borderId="8" xfId="1" applyFont="1" applyFill="1" applyBorder="1" applyAlignment="1">
      <alignment horizontal="center"/>
    </xf>
    <xf numFmtId="0" fontId="4" fillId="2" borderId="9" xfId="1" applyFont="1" applyFill="1" applyBorder="1" applyAlignment="1">
      <alignment horizontal="center"/>
    </xf>
    <xf numFmtId="0" fontId="4" fillId="2" borderId="10" xfId="1" applyFont="1" applyFill="1" applyBorder="1" applyAlignment="1">
      <alignment horizontal="center"/>
    </xf>
    <xf numFmtId="0" fontId="26" fillId="2" borderId="41" xfId="14" applyFont="1" applyFill="1" applyBorder="1" applyAlignment="1">
      <alignment horizontal="center" vertical="center"/>
    </xf>
    <xf numFmtId="0" fontId="26" fillId="2" borderId="42" xfId="14" applyFont="1" applyFill="1" applyBorder="1" applyAlignment="1">
      <alignment horizontal="center" vertical="center"/>
    </xf>
    <xf numFmtId="0" fontId="26" fillId="2" borderId="43" xfId="14" applyFont="1" applyFill="1" applyBorder="1" applyAlignment="1">
      <alignment horizontal="center" vertical="center"/>
    </xf>
  </cellXfs>
  <cellStyles count="16">
    <cellStyle name="Currency 2" xfId="12" xr:uid="{1AB7E329-A631-4771-A047-EE50B89D4FD6}"/>
    <cellStyle name="Millares [0]" xfId="15" builtinId="6"/>
    <cellStyle name="Millares 2" xfId="10" xr:uid="{04264139-2C10-496B-B9B4-80498142A09E}"/>
    <cellStyle name="Millares 3" xfId="9" xr:uid="{C0E7B8E2-90B3-4BD5-8097-1F598C38ECA2}"/>
    <cellStyle name="Moneda" xfId="2" builtinId="4"/>
    <cellStyle name="Moneda [0]" xfId="3" builtinId="7"/>
    <cellStyle name="Moneda [0] 2" xfId="13" xr:uid="{B4316FE9-391A-457D-9CB0-F08C64388BAA}"/>
    <cellStyle name="Normal" xfId="0" builtinId="0"/>
    <cellStyle name="Normal 2" xfId="1" xr:uid="{00000000-0005-0000-0000-000003000000}"/>
    <cellStyle name="Normal 2 2" xfId="6" xr:uid="{DF126C46-0F6D-488B-8BB4-C8511FDBD185}"/>
    <cellStyle name="Normal 2 2 2" xfId="11" xr:uid="{4D3588D5-6F6C-4649-B9E9-4EF60B993BAF}"/>
    <cellStyle name="Normal 2 2 3" xfId="8" xr:uid="{EC7E92D5-9951-41E9-A0A2-7149BCABD47E}"/>
    <cellStyle name="Normal 2 3" xfId="5" xr:uid="{B7A24F28-4FB0-4CF2-B110-487B830C2229}"/>
    <cellStyle name="Normal 3 2" xfId="14" xr:uid="{86A9521A-B21C-4B78-80CF-B18D8E6DCE95}"/>
    <cellStyle name="Normal 3 3 2" xfId="7" xr:uid="{114FE65C-83C6-4FED-9CA2-8425425EFFBD}"/>
    <cellStyle name="Porcentaje" xfId="4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152400</xdr:rowOff>
    </xdr:from>
    <xdr:to>
      <xdr:col>2</xdr:col>
      <xdr:colOff>361950</xdr:colOff>
      <xdr:row>3</xdr:row>
      <xdr:rowOff>133350</xdr:rowOff>
    </xdr:to>
    <xdr:pic>
      <xdr:nvPicPr>
        <xdr:cNvPr id="2" name="Imagen 1" descr="cid:image001.png@01CFC04E.66BC1CE0">
          <a:extLst>
            <a:ext uri="{FF2B5EF4-FFF2-40B4-BE49-F238E27FC236}">
              <a16:creationId xmlns:a16="http://schemas.microsoft.com/office/drawing/2014/main" id="{92061DB5-DB64-43B6-ACEC-76F7C3099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50" y="342900"/>
          <a:ext cx="14382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FB0D0E-3DC4-466A-B80C-C8730C2CB8FE}">
  <dimension ref="B1:J49"/>
  <sheetViews>
    <sheetView showGridLines="0" tabSelected="1" zoomScaleNormal="100" workbookViewId="0">
      <selection activeCell="E21" sqref="E21"/>
    </sheetView>
  </sheetViews>
  <sheetFormatPr baseColWidth="10" defaultColWidth="11.44140625" defaultRowHeight="13.8" x14ac:dyDescent="0.25"/>
  <cols>
    <col min="1" max="1" width="2.88671875" style="29" customWidth="1"/>
    <col min="2" max="2" width="22.44140625" style="29" customWidth="1"/>
    <col min="3" max="3" width="6" style="32" bestFit="1" customWidth="1"/>
    <col min="4" max="4" width="13" style="29" bestFit="1" customWidth="1"/>
    <col min="5" max="5" width="13.88671875" style="29" bestFit="1" customWidth="1"/>
    <col min="6" max="6" width="11.88671875" style="29" customWidth="1"/>
    <col min="7" max="7" width="11.33203125" style="29" customWidth="1"/>
    <col min="8" max="8" width="9.5546875" style="29" bestFit="1" customWidth="1"/>
    <col min="9" max="9" width="11.6640625" style="29" customWidth="1"/>
    <col min="10" max="10" width="12.109375" style="29" bestFit="1" customWidth="1"/>
    <col min="11" max="16384" width="11.44140625" style="29"/>
  </cols>
  <sheetData>
    <row r="1" spans="2:10" x14ac:dyDescent="0.25">
      <c r="B1" s="35" t="s">
        <v>184</v>
      </c>
    </row>
    <row r="2" spans="2:10" x14ac:dyDescent="0.25">
      <c r="B2" s="31" t="s">
        <v>161</v>
      </c>
    </row>
    <row r="3" spans="2:10" x14ac:dyDescent="0.25">
      <c r="B3" s="31" t="s">
        <v>168</v>
      </c>
    </row>
    <row r="4" spans="2:10" x14ac:dyDescent="0.25">
      <c r="B4" s="58"/>
    </row>
    <row r="5" spans="2:10" ht="14.4" thickBot="1" x14ac:dyDescent="0.3">
      <c r="B5" s="31"/>
      <c r="D5" s="30"/>
      <c r="E5" s="30"/>
      <c r="F5" s="30"/>
      <c r="G5" s="30"/>
      <c r="H5" s="30"/>
      <c r="I5" s="30"/>
      <c r="J5" s="30"/>
    </row>
    <row r="6" spans="2:10" ht="14.4" thickBot="1" x14ac:dyDescent="0.3">
      <c r="B6" s="337" t="s">
        <v>144</v>
      </c>
      <c r="C6" s="338"/>
      <c r="D6" s="338"/>
      <c r="E6" s="338"/>
      <c r="F6" s="338"/>
      <c r="G6" s="338"/>
      <c r="H6" s="339"/>
      <c r="I6" s="30"/>
      <c r="J6" s="30"/>
    </row>
    <row r="7" spans="2:10" ht="14.4" thickBot="1" x14ac:dyDescent="0.3">
      <c r="B7" s="33"/>
      <c r="C7" s="33"/>
      <c r="D7" s="33"/>
      <c r="E7" s="33"/>
      <c r="F7" s="33"/>
      <c r="G7" s="33"/>
      <c r="H7" s="33"/>
      <c r="I7" s="30"/>
      <c r="J7" s="30"/>
    </row>
    <row r="8" spans="2:10" ht="16.5" customHeight="1" x14ac:dyDescent="0.25">
      <c r="B8" s="331" t="s">
        <v>170</v>
      </c>
      <c r="C8" s="332"/>
      <c r="D8" s="332"/>
      <c r="E8" s="332"/>
      <c r="F8" s="332"/>
      <c r="G8" s="332"/>
      <c r="H8" s="333"/>
    </row>
    <row r="9" spans="2:10" ht="16.5" customHeight="1" thickBot="1" x14ac:dyDescent="0.3">
      <c r="B9" s="334"/>
      <c r="C9" s="335"/>
      <c r="D9" s="335"/>
      <c r="E9" s="335"/>
      <c r="F9" s="335"/>
      <c r="G9" s="335"/>
      <c r="H9" s="336"/>
    </row>
    <row r="10" spans="2:10" ht="16.5" customHeight="1" x14ac:dyDescent="0.25">
      <c r="B10" s="34"/>
      <c r="C10" s="34"/>
      <c r="D10" s="34"/>
      <c r="E10" s="34"/>
      <c r="F10" s="34"/>
      <c r="G10" s="34"/>
      <c r="H10" s="34"/>
    </row>
    <row r="11" spans="2:10" ht="16.5" customHeight="1" thickBot="1" x14ac:dyDescent="0.3">
      <c r="B11" s="35" t="s">
        <v>31</v>
      </c>
      <c r="C11" s="29"/>
    </row>
    <row r="12" spans="2:10" ht="16.5" customHeight="1" thickBot="1" x14ac:dyDescent="0.3">
      <c r="B12" s="67" t="s">
        <v>13</v>
      </c>
      <c r="C12" s="68" t="s">
        <v>28</v>
      </c>
      <c r="D12" s="68" t="s">
        <v>29</v>
      </c>
      <c r="E12" s="68" t="s">
        <v>14</v>
      </c>
      <c r="F12" s="69" t="s">
        <v>30</v>
      </c>
      <c r="G12" s="68" t="s">
        <v>164</v>
      </c>
    </row>
    <row r="13" spans="2:10" ht="16.5" customHeight="1" x14ac:dyDescent="0.25">
      <c r="B13" s="64" t="s">
        <v>162</v>
      </c>
      <c r="C13" s="65">
        <v>0.5</v>
      </c>
      <c r="D13" s="65">
        <f>+C13</f>
        <v>0.5</v>
      </c>
      <c r="E13" s="178">
        <v>45000000</v>
      </c>
      <c r="F13" s="66" t="s">
        <v>171</v>
      </c>
      <c r="G13" s="178">
        <f>+E13*E21</f>
        <v>46530000</v>
      </c>
    </row>
    <row r="14" spans="2:10" ht="16.5" customHeight="1" x14ac:dyDescent="0.25">
      <c r="B14" s="59" t="s">
        <v>163</v>
      </c>
      <c r="C14" s="60">
        <v>0.5</v>
      </c>
      <c r="D14" s="60">
        <f>+C14</f>
        <v>0.5</v>
      </c>
      <c r="E14" s="61">
        <v>45000000</v>
      </c>
      <c r="F14" s="62" t="s">
        <v>172</v>
      </c>
      <c r="G14" s="61">
        <f>+E14*E30</f>
        <v>45000000</v>
      </c>
    </row>
    <row r="15" spans="2:10" ht="16.5" customHeight="1" x14ac:dyDescent="0.25">
      <c r="B15" s="59"/>
      <c r="C15" s="59"/>
      <c r="D15" s="59"/>
      <c r="E15" s="63">
        <f>SUM(E13:E14)</f>
        <v>90000000</v>
      </c>
      <c r="F15" s="59"/>
      <c r="G15" s="63">
        <f>SUM(G13:G14)</f>
        <v>91530000</v>
      </c>
    </row>
    <row r="16" spans="2:10" ht="16.5" customHeight="1" x14ac:dyDescent="0.25">
      <c r="C16" s="29"/>
    </row>
    <row r="17" spans="2:6" ht="16.5" customHeight="1" thickBot="1" x14ac:dyDescent="0.3">
      <c r="B17" s="35" t="s">
        <v>169</v>
      </c>
      <c r="C17" s="29"/>
    </row>
    <row r="18" spans="2:6" ht="16.5" customHeight="1" thickBot="1" x14ac:dyDescent="0.3">
      <c r="B18" s="74" t="s">
        <v>32</v>
      </c>
      <c r="C18" s="210"/>
      <c r="D18" s="213">
        <v>4.2000000000000003E-2</v>
      </c>
      <c r="E18" s="75">
        <v>1.042</v>
      </c>
    </row>
    <row r="19" spans="2:6" ht="16.5" customHeight="1" x14ac:dyDescent="0.25">
      <c r="B19" s="70" t="s">
        <v>1</v>
      </c>
      <c r="C19" s="211"/>
      <c r="D19" s="214">
        <v>4.7E-2</v>
      </c>
      <c r="E19" s="71">
        <v>1.0469999999999999</v>
      </c>
    </row>
    <row r="20" spans="2:6" ht="16.5" customHeight="1" x14ac:dyDescent="0.25">
      <c r="B20" s="70" t="s">
        <v>2</v>
      </c>
      <c r="C20" s="45"/>
      <c r="D20" s="208">
        <v>0.04</v>
      </c>
      <c r="E20" s="71">
        <v>1.04</v>
      </c>
    </row>
    <row r="21" spans="2:6" ht="16.5" customHeight="1" x14ac:dyDescent="0.25">
      <c r="B21" s="70" t="s">
        <v>3</v>
      </c>
      <c r="C21" s="45"/>
      <c r="D21" s="208">
        <v>3.4000000000000002E-2</v>
      </c>
      <c r="E21" s="71">
        <v>1.034</v>
      </c>
    </row>
    <row r="22" spans="2:6" ht="16.5" customHeight="1" x14ac:dyDescent="0.25">
      <c r="B22" s="70" t="s">
        <v>0</v>
      </c>
      <c r="C22" s="45"/>
      <c r="D22" s="208">
        <v>0.03</v>
      </c>
      <c r="E22" s="71">
        <v>1.03</v>
      </c>
    </row>
    <row r="23" spans="2:6" ht="16.5" customHeight="1" x14ac:dyDescent="0.25">
      <c r="B23" s="70" t="s">
        <v>4</v>
      </c>
      <c r="C23" s="45"/>
      <c r="D23" s="208">
        <v>2.5000000000000001E-2</v>
      </c>
      <c r="E23" s="71">
        <v>1.0249999999999999</v>
      </c>
    </row>
    <row r="24" spans="2:6" ht="16.5" customHeight="1" x14ac:dyDescent="0.25">
      <c r="B24" s="70" t="s">
        <v>5</v>
      </c>
      <c r="C24" s="45"/>
      <c r="D24" s="208">
        <v>2.1999999999999999E-2</v>
      </c>
      <c r="E24" s="71">
        <v>1.022</v>
      </c>
    </row>
    <row r="25" spans="2:6" ht="16.5" customHeight="1" x14ac:dyDescent="0.25">
      <c r="B25" s="70" t="s">
        <v>6</v>
      </c>
      <c r="C25" s="45"/>
      <c r="D25" s="208">
        <v>2.3E-2</v>
      </c>
      <c r="E25" s="71">
        <v>1.0229999999999999</v>
      </c>
      <c r="F25" s="38"/>
    </row>
    <row r="26" spans="2:6" ht="16.5" customHeight="1" x14ac:dyDescent="0.25">
      <c r="B26" s="70" t="s">
        <v>7</v>
      </c>
      <c r="C26" s="45"/>
      <c r="D26" s="208">
        <v>1.6E-2</v>
      </c>
      <c r="E26" s="71">
        <v>1.016</v>
      </c>
    </row>
    <row r="27" spans="2:6" ht="16.5" customHeight="1" x14ac:dyDescent="0.25">
      <c r="B27" s="70" t="s">
        <v>8</v>
      </c>
      <c r="C27" s="45"/>
      <c r="D27" s="208">
        <v>1.2999999999999999E-2</v>
      </c>
      <c r="E27" s="71">
        <v>1.0129999999999999</v>
      </c>
    </row>
    <row r="28" spans="2:6" ht="16.5" customHeight="1" x14ac:dyDescent="0.25">
      <c r="B28" s="70" t="s">
        <v>9</v>
      </c>
      <c r="C28" s="45"/>
      <c r="D28" s="208">
        <v>1.2E-2</v>
      </c>
      <c r="E28" s="71">
        <v>1.012</v>
      </c>
    </row>
    <row r="29" spans="2:6" ht="16.5" customHeight="1" x14ac:dyDescent="0.25">
      <c r="B29" s="70" t="s">
        <v>10</v>
      </c>
      <c r="C29" s="45"/>
      <c r="D29" s="208">
        <v>3.0000000000000001E-3</v>
      </c>
      <c r="E29" s="71">
        <v>1.0029999999999999</v>
      </c>
    </row>
    <row r="30" spans="2:6" ht="16.5" customHeight="1" thickBot="1" x14ac:dyDescent="0.3">
      <c r="B30" s="72" t="s">
        <v>11</v>
      </c>
      <c r="C30" s="212"/>
      <c r="D30" s="209">
        <v>0</v>
      </c>
      <c r="E30" s="73">
        <v>1</v>
      </c>
    </row>
    <row r="31" spans="2:6" ht="16.5" customHeight="1" x14ac:dyDescent="0.25">
      <c r="C31" s="29"/>
    </row>
    <row r="32" spans="2:6" ht="16.5" customHeight="1" x14ac:dyDescent="0.25">
      <c r="B32" s="35" t="s">
        <v>147</v>
      </c>
      <c r="C32" s="29"/>
      <c r="E32" s="50"/>
    </row>
    <row r="33" spans="2:6" ht="16.5" customHeight="1" x14ac:dyDescent="0.25">
      <c r="B33" s="29" t="s">
        <v>23</v>
      </c>
      <c r="C33" s="29"/>
      <c r="E33" s="179">
        <v>114789600</v>
      </c>
      <c r="F33" s="38"/>
    </row>
    <row r="34" spans="2:6" ht="16.5" customHeight="1" x14ac:dyDescent="0.25">
      <c r="B34" s="29" t="s">
        <v>138</v>
      </c>
      <c r="C34" s="29"/>
      <c r="E34" s="179">
        <v>60000000</v>
      </c>
    </row>
    <row r="35" spans="2:6" ht="16.5" customHeight="1" x14ac:dyDescent="0.25">
      <c r="B35" s="29" t="s">
        <v>145</v>
      </c>
      <c r="C35" s="29"/>
      <c r="E35" s="179">
        <v>15426800</v>
      </c>
    </row>
    <row r="36" spans="2:6" ht="16.5" customHeight="1" x14ac:dyDescent="0.25">
      <c r="B36" s="29" t="s">
        <v>146</v>
      </c>
      <c r="C36" s="29"/>
      <c r="E36" s="179">
        <v>8797600</v>
      </c>
    </row>
    <row r="37" spans="2:6" ht="16.5" customHeight="1" x14ac:dyDescent="0.25">
      <c r="B37" s="29" t="s">
        <v>25</v>
      </c>
      <c r="C37" s="29"/>
      <c r="E37" s="179">
        <v>55700300</v>
      </c>
    </row>
    <row r="38" spans="2:6" ht="16.5" customHeight="1" x14ac:dyDescent="0.25">
      <c r="B38" s="29" t="s">
        <v>156</v>
      </c>
      <c r="C38" s="36"/>
      <c r="E38" s="37">
        <v>15500000</v>
      </c>
    </row>
    <row r="39" spans="2:6" ht="16.5" customHeight="1" x14ac:dyDescent="0.25">
      <c r="B39" s="29" t="s">
        <v>173</v>
      </c>
      <c r="C39" s="29"/>
      <c r="E39" s="179">
        <f>E33+E34+E38</f>
        <v>190289600</v>
      </c>
    </row>
    <row r="40" spans="2:6" x14ac:dyDescent="0.25">
      <c r="B40" s="29" t="s">
        <v>119</v>
      </c>
      <c r="C40" s="36"/>
      <c r="E40" s="164">
        <v>27807512</v>
      </c>
    </row>
    <row r="41" spans="2:6" x14ac:dyDescent="0.25">
      <c r="B41" s="29" t="s">
        <v>181</v>
      </c>
      <c r="C41" s="36"/>
      <c r="E41" s="39">
        <v>38416.69</v>
      </c>
    </row>
    <row r="42" spans="2:6" x14ac:dyDescent="0.25">
      <c r="E42" s="40"/>
    </row>
    <row r="43" spans="2:6" ht="14.4" thickBot="1" x14ac:dyDescent="0.3">
      <c r="B43" s="35" t="s">
        <v>174</v>
      </c>
      <c r="C43" s="29"/>
    </row>
    <row r="44" spans="2:6" x14ac:dyDescent="0.25">
      <c r="B44" s="76" t="s">
        <v>42</v>
      </c>
      <c r="C44" s="77"/>
      <c r="D44" s="77"/>
      <c r="E44" s="78">
        <v>987062100</v>
      </c>
      <c r="F44" s="41"/>
    </row>
    <row r="45" spans="2:6" x14ac:dyDescent="0.25">
      <c r="B45" s="70" t="s">
        <v>43</v>
      </c>
      <c r="C45" s="29"/>
      <c r="E45" s="79">
        <v>-698470330</v>
      </c>
    </row>
    <row r="46" spans="2:6" x14ac:dyDescent="0.25">
      <c r="B46" s="80" t="s">
        <v>121</v>
      </c>
      <c r="C46" s="29"/>
      <c r="E46" s="79"/>
    </row>
    <row r="47" spans="2:6" x14ac:dyDescent="0.25">
      <c r="B47" s="70" t="s">
        <v>120</v>
      </c>
      <c r="C47" s="29"/>
      <c r="D47" s="180">
        <v>15360000</v>
      </c>
      <c r="E47" s="79"/>
    </row>
    <row r="48" spans="2:6" ht="14.4" thickBot="1" x14ac:dyDescent="0.3">
      <c r="B48" s="72" t="s">
        <v>118</v>
      </c>
      <c r="C48" s="84"/>
      <c r="D48" s="181">
        <v>24100000</v>
      </c>
      <c r="E48" s="85"/>
    </row>
    <row r="49" spans="2:5" ht="14.4" thickBot="1" x14ac:dyDescent="0.3">
      <c r="B49" s="81" t="s">
        <v>44</v>
      </c>
      <c r="C49" s="82"/>
      <c r="D49" s="82"/>
      <c r="E49" s="83">
        <f>SUM(E44:E48)</f>
        <v>288591770</v>
      </c>
    </row>
  </sheetData>
  <mergeCells count="2">
    <mergeCell ref="B8:H9"/>
    <mergeCell ref="B6:H6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6449A8-A2E2-4432-A600-7D56AE07EDD3}">
  <dimension ref="A1:K114"/>
  <sheetViews>
    <sheetView showGridLines="0" zoomScaleNormal="100" workbookViewId="0">
      <selection activeCell="H40" sqref="H40"/>
    </sheetView>
  </sheetViews>
  <sheetFormatPr baseColWidth="10" defaultColWidth="11.44140625" defaultRowHeight="13.8" x14ac:dyDescent="0.25"/>
  <cols>
    <col min="1" max="1" width="57.44140625" style="29" customWidth="1"/>
    <col min="2" max="2" width="13.33203125" style="29" bestFit="1" customWidth="1"/>
    <col min="3" max="4" width="13.109375" style="29" bestFit="1" customWidth="1"/>
    <col min="5" max="6" width="14.5546875" style="29" customWidth="1"/>
    <col min="7" max="7" width="13.33203125" style="29" customWidth="1"/>
    <col min="8" max="8" width="20" style="29" customWidth="1"/>
    <col min="9" max="9" width="14.77734375" style="29" customWidth="1"/>
    <col min="10" max="10" width="12.88671875" style="29" customWidth="1"/>
    <col min="11" max="11" width="13.5546875" style="29" bestFit="1" customWidth="1"/>
    <col min="12" max="12" width="13.6640625" style="29" bestFit="1" customWidth="1"/>
    <col min="13" max="13" width="12.6640625" style="29" bestFit="1" customWidth="1"/>
    <col min="14" max="16384" width="11.44140625" style="29"/>
  </cols>
  <sheetData>
    <row r="1" spans="1:9" x14ac:dyDescent="0.25">
      <c r="A1" s="29" t="str">
        <f>Antecedentes!B1</f>
        <v>OPERACIÓN RENTA AT2025</v>
      </c>
    </row>
    <row r="2" spans="1:9" x14ac:dyDescent="0.25">
      <c r="A2" s="29" t="str">
        <f>Antecedentes!B2</f>
        <v>REGIMEN PROPYME ART. 14 D) N° 3 LIR</v>
      </c>
    </row>
    <row r="3" spans="1:9" x14ac:dyDescent="0.25">
      <c r="A3" s="29" t="str">
        <f>Antecedentes!B3</f>
        <v>ELÍAS CASANOVA</v>
      </c>
    </row>
    <row r="4" spans="1:9" x14ac:dyDescent="0.25">
      <c r="A4" s="58"/>
    </row>
    <row r="5" spans="1:9" ht="14.4" thickBot="1" x14ac:dyDescent="0.3"/>
    <row r="6" spans="1:9" ht="15" thickTop="1" thickBot="1" x14ac:dyDescent="0.3">
      <c r="A6" s="342" t="s">
        <v>16</v>
      </c>
      <c r="B6" s="342"/>
      <c r="C6" s="342"/>
      <c r="D6" s="342"/>
      <c r="E6" s="342"/>
      <c r="F6" s="342"/>
      <c r="H6" s="165">
        <f>H15/I15</f>
        <v>0.15794528934314536</v>
      </c>
    </row>
    <row r="7" spans="1:9" ht="14.4" thickBot="1" x14ac:dyDescent="0.3">
      <c r="A7" s="340" t="s">
        <v>15</v>
      </c>
      <c r="B7" s="340"/>
      <c r="C7" s="340" t="s">
        <v>124</v>
      </c>
      <c r="D7" s="340" t="s">
        <v>23</v>
      </c>
      <c r="E7" s="340" t="s">
        <v>17</v>
      </c>
      <c r="F7" s="347" t="s">
        <v>18</v>
      </c>
      <c r="G7" s="347"/>
      <c r="H7" s="347"/>
      <c r="I7" s="347"/>
    </row>
    <row r="8" spans="1:9" ht="14.4" thickBot="1" x14ac:dyDescent="0.3">
      <c r="A8" s="340"/>
      <c r="B8" s="340"/>
      <c r="C8" s="340"/>
      <c r="D8" s="340"/>
      <c r="E8" s="340"/>
      <c r="F8" s="343" t="s">
        <v>19</v>
      </c>
      <c r="G8" s="343"/>
      <c r="H8" s="348" t="s">
        <v>20</v>
      </c>
      <c r="I8" s="343" t="s">
        <v>25</v>
      </c>
    </row>
    <row r="9" spans="1:9" ht="24.6" customHeight="1" thickBot="1" x14ac:dyDescent="0.3">
      <c r="A9" s="340"/>
      <c r="B9" s="340"/>
      <c r="C9" s="340"/>
      <c r="D9" s="340"/>
      <c r="E9" s="340"/>
      <c r="F9" s="343"/>
      <c r="G9" s="343"/>
      <c r="H9" s="348"/>
      <c r="I9" s="343"/>
    </row>
    <row r="10" spans="1:9" ht="14.4" customHeight="1" thickBot="1" x14ac:dyDescent="0.3">
      <c r="A10" s="340"/>
      <c r="B10" s="340"/>
      <c r="C10" s="340"/>
      <c r="D10" s="340"/>
      <c r="E10" s="340"/>
      <c r="F10" s="54" t="s">
        <v>24</v>
      </c>
      <c r="G10" s="53">
        <v>0.14285700000000001</v>
      </c>
      <c r="H10" s="350">
        <v>0.157945</v>
      </c>
      <c r="I10" s="343"/>
    </row>
    <row r="11" spans="1:9" ht="13.8" customHeight="1" thickBot="1" x14ac:dyDescent="0.3">
      <c r="A11" s="340"/>
      <c r="B11" s="340"/>
      <c r="C11" s="340"/>
      <c r="D11" s="340"/>
      <c r="E11" s="340"/>
      <c r="F11" s="343" t="s">
        <v>27</v>
      </c>
      <c r="G11" s="343"/>
      <c r="H11" s="350"/>
      <c r="I11" s="343"/>
    </row>
    <row r="12" spans="1:9" ht="16.5" customHeight="1" thickBot="1" x14ac:dyDescent="0.3">
      <c r="A12" s="340"/>
      <c r="B12" s="340"/>
      <c r="C12" s="340"/>
      <c r="D12" s="340"/>
      <c r="E12" s="344" t="s">
        <v>139</v>
      </c>
      <c r="F12" s="343"/>
      <c r="G12" s="343"/>
      <c r="H12" s="348" t="s">
        <v>22</v>
      </c>
      <c r="I12" s="343"/>
    </row>
    <row r="13" spans="1:9" ht="30.75" customHeight="1" thickBot="1" x14ac:dyDescent="0.3">
      <c r="A13" s="340"/>
      <c r="B13" s="340"/>
      <c r="C13" s="340"/>
      <c r="D13" s="340"/>
      <c r="E13" s="344"/>
      <c r="F13" s="55" t="s">
        <v>26</v>
      </c>
      <c r="G13" s="55" t="s">
        <v>21</v>
      </c>
      <c r="H13" s="348"/>
      <c r="I13" s="343"/>
    </row>
    <row r="14" spans="1:9" ht="16.5" customHeight="1" x14ac:dyDescent="0.25">
      <c r="A14" s="341"/>
      <c r="B14" s="341"/>
      <c r="C14" s="341"/>
      <c r="D14" s="341"/>
      <c r="E14" s="345"/>
      <c r="F14" s="56" t="s">
        <v>22</v>
      </c>
      <c r="G14" s="56" t="s">
        <v>22</v>
      </c>
      <c r="H14" s="349"/>
      <c r="I14" s="346"/>
    </row>
    <row r="15" spans="1:9" x14ac:dyDescent="0.25">
      <c r="A15" s="134" t="s">
        <v>126</v>
      </c>
      <c r="B15" s="167"/>
      <c r="C15" s="166">
        <f>+D15+E15</f>
        <v>174789600</v>
      </c>
      <c r="D15" s="167">
        <f>Antecedentes!E33</f>
        <v>114789600</v>
      </c>
      <c r="E15" s="167">
        <f>Antecedentes!E34</f>
        <v>60000000</v>
      </c>
      <c r="F15" s="168">
        <f>Antecedentes!E35</f>
        <v>15426800</v>
      </c>
      <c r="G15" s="168">
        <v>0</v>
      </c>
      <c r="H15" s="168">
        <f>Antecedentes!E36</f>
        <v>8797600</v>
      </c>
      <c r="I15" s="183">
        <f>Antecedentes!E37</f>
        <v>55700300</v>
      </c>
    </row>
    <row r="16" spans="1:9" x14ac:dyDescent="0.25">
      <c r="A16" s="134" t="s">
        <v>125</v>
      </c>
      <c r="B16" s="183"/>
      <c r="C16" s="167">
        <f>D16</f>
        <v>-114789600</v>
      </c>
      <c r="D16" s="183">
        <f>-D15</f>
        <v>-114789600</v>
      </c>
      <c r="E16" s="42"/>
      <c r="F16" s="43"/>
      <c r="G16" s="43"/>
      <c r="H16" s="43"/>
      <c r="I16" s="137"/>
    </row>
    <row r="17" spans="1:10" x14ac:dyDescent="0.25">
      <c r="A17" s="139" t="s">
        <v>127</v>
      </c>
      <c r="B17" s="143"/>
      <c r="C17" s="144">
        <f>D17</f>
        <v>403381370</v>
      </c>
      <c r="D17" s="143">
        <f>SUM(B18:B22)</f>
        <v>403381370</v>
      </c>
      <c r="E17" s="42"/>
      <c r="F17" s="43"/>
      <c r="G17" s="43"/>
      <c r="H17" s="43"/>
      <c r="I17" s="137"/>
    </row>
    <row r="18" spans="1:10" x14ac:dyDescent="0.25">
      <c r="A18" s="138" t="s">
        <v>128</v>
      </c>
      <c r="B18" s="137">
        <f>C50</f>
        <v>388881370</v>
      </c>
      <c r="C18" s="42"/>
      <c r="D18" s="42"/>
      <c r="E18" s="42"/>
      <c r="F18" s="43"/>
      <c r="G18" s="43"/>
      <c r="H18" s="43"/>
      <c r="I18" s="137"/>
    </row>
    <row r="19" spans="1:10" x14ac:dyDescent="0.25">
      <c r="A19" s="138" t="s">
        <v>129</v>
      </c>
      <c r="B19" s="137">
        <f>-C49</f>
        <v>90000000</v>
      </c>
      <c r="C19" s="42"/>
      <c r="D19" s="42"/>
      <c r="E19" s="42"/>
      <c r="F19" s="43"/>
      <c r="G19" s="43"/>
      <c r="H19" s="43"/>
      <c r="I19" s="137"/>
    </row>
    <row r="20" spans="1:10" x14ac:dyDescent="0.25">
      <c r="A20" s="138" t="s">
        <v>130</v>
      </c>
      <c r="B20" s="137">
        <v>0</v>
      </c>
      <c r="C20" s="42"/>
      <c r="D20" s="42"/>
      <c r="E20" s="42"/>
      <c r="F20" s="43"/>
      <c r="G20" s="43"/>
      <c r="H20" s="43"/>
      <c r="I20" s="137"/>
    </row>
    <row r="21" spans="1:10" x14ac:dyDescent="0.25">
      <c r="A21" s="138" t="s">
        <v>131</v>
      </c>
      <c r="B21" s="188">
        <f>-E27</f>
        <v>-60000000</v>
      </c>
      <c r="C21" s="42"/>
      <c r="D21" s="42"/>
      <c r="E21" s="42"/>
      <c r="F21" s="43"/>
      <c r="G21" s="43"/>
      <c r="H21" s="43"/>
      <c r="I21" s="137"/>
    </row>
    <row r="22" spans="1:10" x14ac:dyDescent="0.25">
      <c r="A22" s="138" t="s">
        <v>157</v>
      </c>
      <c r="B22" s="188">
        <f>-Antecedentes!E38</f>
        <v>-15500000</v>
      </c>
      <c r="C22" s="42"/>
      <c r="D22" s="42"/>
      <c r="E22" s="42"/>
      <c r="F22" s="43"/>
      <c r="G22" s="43"/>
      <c r="H22" s="43"/>
      <c r="I22" s="137"/>
    </row>
    <row r="23" spans="1:10" x14ac:dyDescent="0.25">
      <c r="A23" s="138"/>
      <c r="B23" s="137"/>
      <c r="C23" s="42"/>
      <c r="D23" s="42"/>
      <c r="E23" s="42"/>
      <c r="F23" s="43"/>
      <c r="G23" s="43"/>
      <c r="H23" s="43"/>
      <c r="I23" s="137"/>
    </row>
    <row r="24" spans="1:10" x14ac:dyDescent="0.25">
      <c r="A24" s="215" t="s">
        <v>132</v>
      </c>
      <c r="B24" s="137"/>
      <c r="C24" s="42"/>
      <c r="D24" s="42"/>
      <c r="E24" s="42"/>
      <c r="F24" s="216"/>
      <c r="G24" s="140"/>
      <c r="H24" s="140"/>
      <c r="I24" s="141"/>
    </row>
    <row r="25" spans="1:10" x14ac:dyDescent="0.25">
      <c r="A25" s="134" t="s">
        <v>53</v>
      </c>
      <c r="B25" s="183">
        <f>C72</f>
        <v>228755885</v>
      </c>
      <c r="C25" s="167"/>
      <c r="D25" s="167"/>
      <c r="E25" s="167"/>
      <c r="F25" s="217">
        <f>B25*0.125</f>
        <v>28594485.625</v>
      </c>
      <c r="G25" s="136"/>
      <c r="H25" s="136"/>
      <c r="I25" s="142"/>
    </row>
    <row r="26" spans="1:10" ht="14.4" thickBot="1" x14ac:dyDescent="0.3">
      <c r="A26" s="138"/>
      <c r="B26" s="137"/>
      <c r="C26" s="197"/>
      <c r="D26" s="197"/>
      <c r="E26" s="197"/>
      <c r="F26" s="135"/>
      <c r="G26" s="136"/>
      <c r="H26" s="136"/>
      <c r="I26" s="142"/>
    </row>
    <row r="27" spans="1:10" s="50" customFormat="1" ht="14.4" thickBot="1" x14ac:dyDescent="0.3">
      <c r="A27" s="182" t="s">
        <v>33</v>
      </c>
      <c r="B27" s="198"/>
      <c r="C27" s="196">
        <f t="shared" ref="C27:I27" si="0">SUM(C15:C26)</f>
        <v>463381370</v>
      </c>
      <c r="D27" s="196">
        <f t="shared" si="0"/>
        <v>403381370</v>
      </c>
      <c r="E27" s="196">
        <f t="shared" si="0"/>
        <v>60000000</v>
      </c>
      <c r="F27" s="160">
        <f t="shared" si="0"/>
        <v>44021285.625</v>
      </c>
      <c r="G27" s="160">
        <f t="shared" si="0"/>
        <v>0</v>
      </c>
      <c r="H27" s="160">
        <f t="shared" si="0"/>
        <v>8797600</v>
      </c>
      <c r="I27" s="161">
        <f t="shared" si="0"/>
        <v>55700300</v>
      </c>
    </row>
    <row r="28" spans="1:10" x14ac:dyDescent="0.25">
      <c r="A28" s="156" t="s">
        <v>160</v>
      </c>
      <c r="B28" s="190"/>
      <c r="C28" s="191"/>
      <c r="D28" s="191"/>
      <c r="E28" s="191"/>
      <c r="F28" s="150"/>
      <c r="G28" s="150"/>
      <c r="H28" s="150"/>
      <c r="I28" s="157"/>
      <c r="J28" s="41"/>
    </row>
    <row r="29" spans="1:10" x14ac:dyDescent="0.25">
      <c r="A29" s="145" t="s">
        <v>175</v>
      </c>
      <c r="B29" s="199">
        <f>Antecedentes!E13</f>
        <v>45000000</v>
      </c>
      <c r="C29" s="194"/>
      <c r="D29" s="194"/>
      <c r="E29" s="194"/>
      <c r="F29" s="147"/>
      <c r="G29" s="146"/>
      <c r="H29" s="147"/>
      <c r="I29" s="148"/>
      <c r="J29" s="41"/>
    </row>
    <row r="30" spans="1:10" x14ac:dyDescent="0.25">
      <c r="A30" s="153" t="s">
        <v>140</v>
      </c>
      <c r="B30" s="188">
        <v>-45000000</v>
      </c>
      <c r="C30" s="41">
        <f>+B30</f>
        <v>-45000000</v>
      </c>
      <c r="D30" s="41"/>
      <c r="E30" s="41">
        <f>+B30</f>
        <v>-45000000</v>
      </c>
      <c r="F30" s="189"/>
      <c r="G30" s="162"/>
      <c r="I30" s="154"/>
      <c r="J30" s="41"/>
    </row>
    <row r="31" spans="1:10" x14ac:dyDescent="0.25">
      <c r="A31" s="156"/>
      <c r="B31" s="190"/>
      <c r="C31" s="191"/>
      <c r="D31" s="191"/>
      <c r="E31" s="191"/>
      <c r="F31" s="191"/>
      <c r="G31" s="163"/>
      <c r="H31" s="150"/>
      <c r="I31" s="151"/>
      <c r="J31" s="41"/>
    </row>
    <row r="32" spans="1:10" x14ac:dyDescent="0.25">
      <c r="A32" s="92"/>
      <c r="B32" s="192"/>
      <c r="C32" s="189"/>
      <c r="D32" s="189"/>
      <c r="E32" s="189"/>
      <c r="F32" s="189"/>
      <c r="G32" s="38"/>
      <c r="I32" s="154"/>
      <c r="J32" s="41"/>
    </row>
    <row r="33" spans="1:11" x14ac:dyDescent="0.25">
      <c r="A33" s="92" t="s">
        <v>499</v>
      </c>
      <c r="B33" s="192">
        <f>Antecedentes!E14</f>
        <v>45000000</v>
      </c>
      <c r="C33" s="189"/>
      <c r="D33" s="189"/>
      <c r="E33" s="189"/>
      <c r="F33" s="189"/>
      <c r="G33" s="38"/>
      <c r="I33" s="155"/>
      <c r="J33" s="41"/>
    </row>
    <row r="34" spans="1:11" x14ac:dyDescent="0.25">
      <c r="A34" s="92" t="s">
        <v>140</v>
      </c>
      <c r="B34" s="192">
        <v>-15000000</v>
      </c>
      <c r="C34" s="189">
        <f>+B34</f>
        <v>-15000000</v>
      </c>
      <c r="D34" s="189"/>
      <c r="E34" s="189">
        <v>-15000000</v>
      </c>
      <c r="F34" s="189"/>
      <c r="G34" s="38"/>
      <c r="I34" s="155"/>
      <c r="J34" s="41"/>
    </row>
    <row r="35" spans="1:11" x14ac:dyDescent="0.25">
      <c r="A35" s="92" t="s">
        <v>137</v>
      </c>
      <c r="B35" s="192">
        <v>-30000000</v>
      </c>
      <c r="C35" s="189">
        <f>+B35</f>
        <v>-30000000</v>
      </c>
      <c r="D35" s="189">
        <f>+C35</f>
        <v>-30000000</v>
      </c>
      <c r="E35" s="189"/>
      <c r="F35" s="189">
        <f>+B35*G10</f>
        <v>-4285710</v>
      </c>
      <c r="G35" s="38"/>
      <c r="I35" s="155"/>
      <c r="J35" s="41"/>
    </row>
    <row r="36" spans="1:11" x14ac:dyDescent="0.25">
      <c r="A36" s="153"/>
      <c r="B36" s="188"/>
      <c r="C36" s="41"/>
      <c r="D36" s="41"/>
      <c r="E36" s="41"/>
      <c r="F36" s="41"/>
      <c r="G36" s="38"/>
      <c r="I36" s="155"/>
      <c r="J36" s="41"/>
    </row>
    <row r="37" spans="1:11" x14ac:dyDescent="0.25">
      <c r="A37" s="158" t="s">
        <v>123</v>
      </c>
      <c r="B37" s="193"/>
      <c r="C37" s="194"/>
      <c r="D37" s="194"/>
      <c r="E37" s="194"/>
      <c r="F37" s="194"/>
      <c r="G37" s="146"/>
      <c r="H37" s="147"/>
      <c r="I37" s="152"/>
      <c r="J37" s="41"/>
    </row>
    <row r="38" spans="1:11" x14ac:dyDescent="0.25">
      <c r="A38" s="184" t="str">
        <f>Antecedentes!B47</f>
        <v>Impuesto primera categoría</v>
      </c>
      <c r="B38" s="193">
        <f>-Antecedentes!D47</f>
        <v>-15360000</v>
      </c>
      <c r="C38" s="191"/>
      <c r="D38" s="191"/>
      <c r="E38" s="191"/>
      <c r="F38" s="191"/>
      <c r="G38" s="149"/>
      <c r="H38" s="150"/>
      <c r="I38" s="157"/>
      <c r="J38" s="41"/>
    </row>
    <row r="39" spans="1:11" ht="14.4" thickBot="1" x14ac:dyDescent="0.3">
      <c r="A39" s="153" t="str">
        <f>Antecedentes!B48</f>
        <v>Multas fiscales</v>
      </c>
      <c r="B39" s="188">
        <f>-Antecedentes!D48</f>
        <v>-24100000</v>
      </c>
      <c r="C39" s="41"/>
      <c r="D39" s="41"/>
      <c r="E39" s="41"/>
      <c r="F39" s="41">
        <f>B39*G10</f>
        <v>-3442853.7</v>
      </c>
      <c r="G39" s="159"/>
      <c r="H39" s="136"/>
      <c r="I39" s="142"/>
      <c r="J39" s="41"/>
    </row>
    <row r="40" spans="1:11" ht="14.4" thickBot="1" x14ac:dyDescent="0.3">
      <c r="A40" s="182" t="s">
        <v>34</v>
      </c>
      <c r="B40" s="195"/>
      <c r="C40" s="196">
        <f>SUM(C27:C39)</f>
        <v>373381370</v>
      </c>
      <c r="D40" s="196">
        <f t="shared" ref="D40:I40" si="1">SUM(D27:D39)</f>
        <v>373381370</v>
      </c>
      <c r="E40" s="196">
        <f t="shared" si="1"/>
        <v>0</v>
      </c>
      <c r="F40" s="196">
        <f>SUM(F27:F39)</f>
        <v>36292721.924999997</v>
      </c>
      <c r="G40" s="160">
        <f t="shared" si="1"/>
        <v>0</v>
      </c>
      <c r="H40" s="160">
        <f t="shared" si="1"/>
        <v>8797600</v>
      </c>
      <c r="I40" s="161">
        <f t="shared" si="1"/>
        <v>55700300</v>
      </c>
    </row>
    <row r="41" spans="1:11" x14ac:dyDescent="0.25">
      <c r="A41" s="86"/>
      <c r="B41" s="86"/>
      <c r="C41" s="87"/>
      <c r="D41" s="88"/>
      <c r="E41" s="88"/>
      <c r="F41" s="88"/>
      <c r="G41" s="88"/>
      <c r="H41" s="88"/>
      <c r="I41" s="88"/>
    </row>
    <row r="42" spans="1:11" ht="14.4" thickBot="1" x14ac:dyDescent="0.3">
      <c r="A42" s="50"/>
      <c r="B42" s="50"/>
      <c r="C42" s="50"/>
    </row>
    <row r="43" spans="1:11" ht="14.4" thickBot="1" x14ac:dyDescent="0.3">
      <c r="A43" s="89" t="s">
        <v>176</v>
      </c>
      <c r="B43" s="132"/>
      <c r="C43" s="133"/>
      <c r="D43" s="35"/>
      <c r="E43" s="35"/>
      <c r="F43" s="35"/>
    </row>
    <row r="44" spans="1:11" x14ac:dyDescent="0.25">
      <c r="A44" s="70" t="s">
        <v>133</v>
      </c>
      <c r="C44" s="169">
        <f>Antecedentes!E39</f>
        <v>190289600</v>
      </c>
      <c r="D44" s="44"/>
      <c r="E44" s="44"/>
    </row>
    <row r="45" spans="1:11" x14ac:dyDescent="0.25">
      <c r="A45" s="70" t="s">
        <v>183</v>
      </c>
      <c r="C45" s="169">
        <f>C72</f>
        <v>228755885</v>
      </c>
      <c r="D45" s="41"/>
      <c r="E45" s="37"/>
      <c r="J45" s="41"/>
      <c r="K45" s="41"/>
    </row>
    <row r="46" spans="1:11" x14ac:dyDescent="0.25">
      <c r="A46" s="70" t="s">
        <v>141</v>
      </c>
      <c r="C46" s="169">
        <v>0</v>
      </c>
      <c r="D46" s="41"/>
      <c r="E46" s="37"/>
      <c r="F46" s="45"/>
      <c r="G46" s="45"/>
      <c r="J46" s="41"/>
      <c r="K46" s="41"/>
    </row>
    <row r="47" spans="1:11" x14ac:dyDescent="0.25">
      <c r="A47" s="70" t="s">
        <v>134</v>
      </c>
      <c r="C47" s="169">
        <f>-C60</f>
        <v>99295885</v>
      </c>
      <c r="D47" s="41"/>
      <c r="E47" s="37"/>
      <c r="J47" s="41"/>
      <c r="K47" s="41"/>
    </row>
    <row r="48" spans="1:11" x14ac:dyDescent="0.25">
      <c r="A48" s="70" t="s">
        <v>135</v>
      </c>
      <c r="C48" s="169">
        <f>-(Antecedentes!D47+Antecedentes!D48)</f>
        <v>-39460000</v>
      </c>
      <c r="D48" s="41"/>
      <c r="E48" s="37"/>
      <c r="J48" s="41"/>
      <c r="K48" s="41"/>
    </row>
    <row r="49" spans="1:11" ht="14.4" thickBot="1" x14ac:dyDescent="0.3">
      <c r="A49" s="72" t="s">
        <v>136</v>
      </c>
      <c r="B49" s="84"/>
      <c r="C49" s="200">
        <f>-Antecedentes!E15</f>
        <v>-90000000</v>
      </c>
      <c r="D49" s="41"/>
      <c r="J49" s="41"/>
      <c r="K49" s="41"/>
    </row>
    <row r="50" spans="1:11" ht="14.4" thickBot="1" x14ac:dyDescent="0.3">
      <c r="A50" s="120" t="s">
        <v>177</v>
      </c>
      <c r="B50" s="130"/>
      <c r="C50" s="131">
        <f>SUM(C44:C49)</f>
        <v>388881370</v>
      </c>
      <c r="D50" s="41"/>
      <c r="E50" s="41"/>
      <c r="J50" s="41"/>
      <c r="K50" s="41"/>
    </row>
    <row r="51" spans="1:11" x14ac:dyDescent="0.25">
      <c r="A51" s="50"/>
      <c r="B51" s="50"/>
      <c r="C51" s="50"/>
      <c r="J51" s="41"/>
      <c r="K51" s="41"/>
    </row>
    <row r="52" spans="1:11" ht="14.4" thickBot="1" x14ac:dyDescent="0.3">
      <c r="A52" s="50"/>
      <c r="B52" s="50"/>
      <c r="C52" s="50"/>
      <c r="J52" s="41"/>
      <c r="K52" s="41"/>
    </row>
    <row r="53" spans="1:11" ht="14.4" thickBot="1" x14ac:dyDescent="0.3">
      <c r="A53" s="89" t="s">
        <v>178</v>
      </c>
      <c r="B53" s="90"/>
      <c r="C53" s="91"/>
      <c r="J53" s="41"/>
      <c r="K53" s="41"/>
    </row>
    <row r="54" spans="1:11" x14ac:dyDescent="0.25">
      <c r="A54" s="70" t="s">
        <v>42</v>
      </c>
      <c r="C54" s="79">
        <f>Antecedentes!E44</f>
        <v>987062100</v>
      </c>
      <c r="J54" s="41"/>
      <c r="K54" s="41"/>
    </row>
    <row r="55" spans="1:11" x14ac:dyDescent="0.25">
      <c r="A55" s="70" t="s">
        <v>43</v>
      </c>
      <c r="B55" s="41"/>
      <c r="C55" s="79">
        <f>Antecedentes!E45</f>
        <v>-698470330</v>
      </c>
      <c r="J55" s="41"/>
      <c r="K55" s="41"/>
    </row>
    <row r="56" spans="1:11" x14ac:dyDescent="0.25">
      <c r="A56" s="80" t="s">
        <v>52</v>
      </c>
      <c r="B56" s="44"/>
      <c r="C56" s="170"/>
      <c r="J56" s="41"/>
      <c r="K56" s="41"/>
    </row>
    <row r="57" spans="1:11" x14ac:dyDescent="0.25">
      <c r="A57" s="171" t="s">
        <v>122</v>
      </c>
      <c r="B57" s="191"/>
      <c r="C57" s="172">
        <f>Antecedentes!D47+Antecedentes!D48</f>
        <v>39460000</v>
      </c>
      <c r="J57" s="41"/>
      <c r="K57" s="41"/>
    </row>
    <row r="58" spans="1:11" x14ac:dyDescent="0.25">
      <c r="A58" s="173" t="s">
        <v>44</v>
      </c>
      <c r="B58" s="201"/>
      <c r="C58" s="174">
        <f>SUM(C54:C57)</f>
        <v>328051770</v>
      </c>
      <c r="J58" s="41"/>
      <c r="K58" s="41"/>
    </row>
    <row r="59" spans="1:11" x14ac:dyDescent="0.25">
      <c r="A59" s="80" t="s">
        <v>12</v>
      </c>
      <c r="B59" s="41"/>
      <c r="C59" s="169"/>
      <c r="J59" s="38"/>
    </row>
    <row r="60" spans="1:11" x14ac:dyDescent="0.25">
      <c r="A60" s="70" t="s">
        <v>45</v>
      </c>
      <c r="B60" s="41"/>
      <c r="C60" s="202">
        <f>-B69</f>
        <v>-99295885</v>
      </c>
      <c r="J60" s="38"/>
    </row>
    <row r="61" spans="1:11" x14ac:dyDescent="0.25">
      <c r="A61" s="175" t="s">
        <v>49</v>
      </c>
      <c r="B61" s="199">
        <f>C58</f>
        <v>328051770</v>
      </c>
      <c r="C61" s="169"/>
      <c r="J61" s="38"/>
    </row>
    <row r="62" spans="1:11" x14ac:dyDescent="0.25">
      <c r="A62" s="80" t="s">
        <v>50</v>
      </c>
      <c r="B62" s="203"/>
      <c r="C62" s="169"/>
      <c r="J62" s="38"/>
    </row>
    <row r="63" spans="1:11" x14ac:dyDescent="0.25">
      <c r="A63" s="70" t="str">
        <f>Antecedentes!B13</f>
        <v>Socio Martinez</v>
      </c>
      <c r="B63" s="188">
        <f>-Antecedentes!E13</f>
        <v>-45000000</v>
      </c>
      <c r="C63" s="169"/>
      <c r="J63" s="38"/>
    </row>
    <row r="64" spans="1:11" x14ac:dyDescent="0.25">
      <c r="A64" s="70" t="str">
        <f>Antecedentes!B14</f>
        <v>Socio Sanchez</v>
      </c>
      <c r="B64" s="188">
        <f>-Antecedentes!E14</f>
        <v>-45000000</v>
      </c>
      <c r="C64" s="169"/>
    </row>
    <row r="65" spans="1:3" x14ac:dyDescent="0.25">
      <c r="A65" s="80" t="s">
        <v>46</v>
      </c>
      <c r="B65" s="188"/>
      <c r="C65" s="169"/>
    </row>
    <row r="66" spans="1:3" x14ac:dyDescent="0.25">
      <c r="A66" s="70" t="str">
        <f>Antecedentes!B47</f>
        <v>Impuesto primera categoría</v>
      </c>
      <c r="B66" s="188">
        <f>-Antecedentes!D47</f>
        <v>-15360000</v>
      </c>
      <c r="C66" s="169"/>
    </row>
    <row r="67" spans="1:3" x14ac:dyDescent="0.25">
      <c r="A67" s="171" t="str">
        <f>Antecedentes!B48</f>
        <v>Multas fiscales</v>
      </c>
      <c r="B67" s="190">
        <f>-Antecedentes!D48</f>
        <v>-24100000</v>
      </c>
      <c r="C67" s="169"/>
    </row>
    <row r="68" spans="1:3" x14ac:dyDescent="0.25">
      <c r="A68" s="125" t="s">
        <v>47</v>
      </c>
      <c r="B68" s="204">
        <f>SUM(B61:B67)</f>
        <v>198591770</v>
      </c>
      <c r="C68" s="205"/>
    </row>
    <row r="69" spans="1:3" x14ac:dyDescent="0.25">
      <c r="A69" s="126">
        <v>0.5</v>
      </c>
      <c r="B69" s="206">
        <f>+B68*0.5</f>
        <v>99295885</v>
      </c>
      <c r="C69" s="205"/>
    </row>
    <row r="70" spans="1:3" x14ac:dyDescent="0.25">
      <c r="A70" s="126" t="s">
        <v>48</v>
      </c>
      <c r="B70" s="93">
        <f>5000*Antecedentes!E41</f>
        <v>192083450</v>
      </c>
      <c r="C70" s="95"/>
    </row>
    <row r="71" spans="1:3" ht="14.4" thickBot="1" x14ac:dyDescent="0.3">
      <c r="A71" s="94"/>
      <c r="B71" s="50"/>
      <c r="C71" s="95"/>
    </row>
    <row r="72" spans="1:3" ht="16.2" thickBot="1" x14ac:dyDescent="0.35">
      <c r="A72" s="97" t="s">
        <v>51</v>
      </c>
      <c r="B72" s="98"/>
      <c r="C72" s="99">
        <f>SUM(C58:C71)</f>
        <v>228755885</v>
      </c>
    </row>
    <row r="73" spans="1:3" ht="15.6" x14ac:dyDescent="0.3">
      <c r="A73" s="127"/>
      <c r="B73" s="128"/>
      <c r="C73" s="129"/>
    </row>
    <row r="74" spans="1:3" ht="16.2" thickBot="1" x14ac:dyDescent="0.35">
      <c r="A74" s="127"/>
      <c r="B74" s="128"/>
      <c r="C74" s="129"/>
    </row>
    <row r="75" spans="1:3" ht="16.2" thickBot="1" x14ac:dyDescent="0.35">
      <c r="A75" s="97" t="s">
        <v>182</v>
      </c>
      <c r="B75" s="100"/>
      <c r="C75" s="101">
        <f>+C72*12.5%</f>
        <v>28594485.625</v>
      </c>
    </row>
    <row r="76" spans="1:3" ht="15.6" x14ac:dyDescent="0.3">
      <c r="A76" s="102" t="s">
        <v>149</v>
      </c>
      <c r="B76" s="103"/>
      <c r="C76" s="104"/>
    </row>
    <row r="77" spans="1:3" ht="16.2" thickBot="1" x14ac:dyDescent="0.35">
      <c r="A77" s="105" t="s">
        <v>148</v>
      </c>
      <c r="B77" s="106"/>
      <c r="C77" s="207">
        <f>-Antecedentes!E40</f>
        <v>-27807512</v>
      </c>
    </row>
    <row r="78" spans="1:3" ht="16.2" thickBot="1" x14ac:dyDescent="0.35">
      <c r="A78" s="97" t="s">
        <v>150</v>
      </c>
      <c r="B78" s="100"/>
      <c r="C78" s="101">
        <f>SUM(C75:C77)</f>
        <v>786973.625</v>
      </c>
    </row>
    <row r="79" spans="1:3" x14ac:dyDescent="0.25">
      <c r="A79" s="50"/>
      <c r="B79" s="50"/>
      <c r="C79" s="50"/>
    </row>
    <row r="80" spans="1:3" x14ac:dyDescent="0.25">
      <c r="A80" s="50"/>
      <c r="B80" s="50"/>
      <c r="C80" s="50"/>
    </row>
    <row r="81" spans="1:3" ht="14.4" thickBot="1" x14ac:dyDescent="0.3">
      <c r="A81" s="50"/>
      <c r="B81" s="50"/>
      <c r="C81" s="50"/>
    </row>
    <row r="82" spans="1:3" ht="14.4" thickBot="1" x14ac:dyDescent="0.3">
      <c r="A82" s="89" t="s">
        <v>165</v>
      </c>
      <c r="B82" s="124"/>
      <c r="C82" s="52"/>
    </row>
    <row r="83" spans="1:3" x14ac:dyDescent="0.25">
      <c r="A83" s="70" t="s">
        <v>35</v>
      </c>
      <c r="B83" s="218">
        <v>0</v>
      </c>
      <c r="C83" s="50"/>
    </row>
    <row r="84" spans="1:3" ht="14.4" thickBot="1" x14ac:dyDescent="0.3">
      <c r="A84" s="72" t="s">
        <v>36</v>
      </c>
      <c r="B84" s="185">
        <f>+B83*0.111111</f>
        <v>0</v>
      </c>
      <c r="C84" s="50"/>
    </row>
    <row r="85" spans="1:3" ht="14.4" thickBot="1" x14ac:dyDescent="0.3">
      <c r="A85" s="81" t="s">
        <v>37</v>
      </c>
      <c r="B85" s="186">
        <f>SUM(B83:B84)</f>
        <v>0</v>
      </c>
      <c r="C85" s="50"/>
    </row>
    <row r="86" spans="1:3" x14ac:dyDescent="0.25">
      <c r="A86" s="94" t="s">
        <v>38</v>
      </c>
      <c r="B86" s="118">
        <v>0</v>
      </c>
      <c r="C86" s="50"/>
    </row>
    <row r="87" spans="1:3" x14ac:dyDescent="0.25">
      <c r="A87" s="94" t="s">
        <v>39</v>
      </c>
      <c r="B87" s="118"/>
      <c r="C87" s="50"/>
    </row>
    <row r="88" spans="1:3" x14ac:dyDescent="0.25">
      <c r="A88" s="119" t="s">
        <v>12</v>
      </c>
      <c r="B88" s="95"/>
      <c r="C88" s="50"/>
    </row>
    <row r="89" spans="1:3" ht="14.4" thickBot="1" x14ac:dyDescent="0.3">
      <c r="A89" s="96" t="s">
        <v>40</v>
      </c>
      <c r="B89" s="122">
        <f>-B84</f>
        <v>0</v>
      </c>
      <c r="C89" s="50"/>
    </row>
    <row r="90" spans="1:3" ht="14.4" thickBot="1" x14ac:dyDescent="0.3">
      <c r="A90" s="120" t="s">
        <v>41</v>
      </c>
      <c r="B90" s="121">
        <f>SUM(B86:B89)</f>
        <v>0</v>
      </c>
      <c r="C90" s="50"/>
    </row>
    <row r="91" spans="1:3" x14ac:dyDescent="0.25">
      <c r="A91" s="50"/>
      <c r="B91" s="50"/>
      <c r="C91" s="50"/>
    </row>
    <row r="92" spans="1:3" ht="14.4" thickBot="1" x14ac:dyDescent="0.3"/>
    <row r="93" spans="1:3" ht="14.4" thickBot="1" x14ac:dyDescent="0.3">
      <c r="A93" s="89" t="s">
        <v>166</v>
      </c>
      <c r="B93" s="124"/>
      <c r="C93" s="50"/>
    </row>
    <row r="94" spans="1:3" x14ac:dyDescent="0.25">
      <c r="A94" s="94" t="s">
        <v>35</v>
      </c>
      <c r="B94" s="118">
        <f>-B35*Antecedentes!E30</f>
        <v>30000000</v>
      </c>
      <c r="C94" s="50"/>
    </row>
    <row r="95" spans="1:3" ht="14.4" thickBot="1" x14ac:dyDescent="0.3">
      <c r="A95" s="96" t="s">
        <v>36</v>
      </c>
      <c r="B95" s="123">
        <f>+B94*0.142857</f>
        <v>4285710</v>
      </c>
      <c r="C95" s="51"/>
    </row>
    <row r="96" spans="1:3" ht="14.4" thickBot="1" x14ac:dyDescent="0.3">
      <c r="A96" s="120" t="s">
        <v>37</v>
      </c>
      <c r="B96" s="121">
        <f>SUM(B94:B95)</f>
        <v>34285710</v>
      </c>
      <c r="C96" s="50"/>
    </row>
    <row r="97" spans="1:3" x14ac:dyDescent="0.25">
      <c r="A97" s="94" t="s">
        <v>38</v>
      </c>
      <c r="B97" s="118">
        <f>(B96*'Tabla IGC'!E7)-'Tabla IGC'!F7</f>
        <v>1337758.0800000003</v>
      </c>
      <c r="C97" s="50"/>
    </row>
    <row r="98" spans="1:3" x14ac:dyDescent="0.25">
      <c r="A98" s="94" t="s">
        <v>39</v>
      </c>
      <c r="B98" s="118"/>
      <c r="C98" s="50"/>
    </row>
    <row r="99" spans="1:3" x14ac:dyDescent="0.25">
      <c r="A99" s="119" t="s">
        <v>12</v>
      </c>
      <c r="B99" s="95"/>
      <c r="C99" s="50"/>
    </row>
    <row r="100" spans="1:3" ht="14.4" thickBot="1" x14ac:dyDescent="0.3">
      <c r="A100" s="96" t="s">
        <v>40</v>
      </c>
      <c r="B100" s="330">
        <f>-B95</f>
        <v>-4285710</v>
      </c>
      <c r="C100" s="50"/>
    </row>
    <row r="101" spans="1:3" ht="14.4" thickBot="1" x14ac:dyDescent="0.3">
      <c r="A101" s="120" t="s">
        <v>41</v>
      </c>
      <c r="B101" s="121">
        <f>SUM(B97:B100)</f>
        <v>-2947951.92</v>
      </c>
      <c r="C101" s="50"/>
    </row>
    <row r="102" spans="1:3" x14ac:dyDescent="0.25">
      <c r="A102" s="50"/>
      <c r="B102" s="50"/>
      <c r="C102" s="50"/>
    </row>
    <row r="103" spans="1:3" x14ac:dyDescent="0.25">
      <c r="A103" s="50"/>
      <c r="B103" s="50"/>
      <c r="C103" s="50"/>
    </row>
    <row r="104" spans="1:3" x14ac:dyDescent="0.25">
      <c r="A104" s="50"/>
      <c r="B104" s="50"/>
      <c r="C104" s="50"/>
    </row>
    <row r="105" spans="1:3" x14ac:dyDescent="0.25">
      <c r="A105" s="50"/>
      <c r="B105" s="50"/>
      <c r="C105" s="50"/>
    </row>
    <row r="106" spans="1:3" x14ac:dyDescent="0.25">
      <c r="A106" s="50"/>
      <c r="B106" s="50"/>
      <c r="C106" s="50"/>
    </row>
    <row r="114" spans="3:6" x14ac:dyDescent="0.25">
      <c r="C114" s="41"/>
      <c r="D114" s="41"/>
      <c r="E114" s="41"/>
      <c r="F114" s="41"/>
    </row>
  </sheetData>
  <mergeCells count="13">
    <mergeCell ref="I8:I14"/>
    <mergeCell ref="F7:I7"/>
    <mergeCell ref="C7:C14"/>
    <mergeCell ref="D7:D14"/>
    <mergeCell ref="H12:H14"/>
    <mergeCell ref="F11:G12"/>
    <mergeCell ref="H8:H9"/>
    <mergeCell ref="H10:H11"/>
    <mergeCell ref="A7:B14"/>
    <mergeCell ref="A6:F6"/>
    <mergeCell ref="F8:G9"/>
    <mergeCell ref="E7:E11"/>
    <mergeCell ref="E12:E14"/>
  </mergeCells>
  <phoneticPr fontId="3" type="noConversion"/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6D0B09-AB16-46CE-AB5F-8519CA6DE914}">
  <dimension ref="A1:R101"/>
  <sheetViews>
    <sheetView topLeftCell="A37" zoomScale="85" zoomScaleNormal="85" workbookViewId="0">
      <selection activeCell="Q50" sqref="Q50"/>
    </sheetView>
  </sheetViews>
  <sheetFormatPr baseColWidth="10" defaultRowHeight="13.8" x14ac:dyDescent="0.25"/>
  <cols>
    <col min="1" max="1" width="4.109375" style="219" bestFit="1" customWidth="1"/>
    <col min="2" max="2" width="32" style="219" customWidth="1"/>
    <col min="3" max="4" width="11.5546875" style="219"/>
    <col min="5" max="5" width="17.77734375" style="219" customWidth="1"/>
    <col min="6" max="6" width="7" style="219" customWidth="1"/>
    <col min="7" max="8" width="11.5546875" style="219"/>
    <col min="9" max="9" width="7.33203125" style="219" customWidth="1"/>
    <col min="10" max="10" width="11.21875" style="219" customWidth="1"/>
    <col min="11" max="11" width="7.6640625" style="219" customWidth="1"/>
    <col min="12" max="13" width="11.5546875" style="219"/>
    <col min="14" max="14" width="7" style="219" customWidth="1"/>
    <col min="15" max="15" width="18.77734375" style="219" customWidth="1"/>
    <col min="16" max="16" width="7.21875" style="219" customWidth="1"/>
    <col min="17" max="17" width="23.21875" style="255" customWidth="1"/>
    <col min="18" max="18" width="2.109375" style="219" bestFit="1" customWidth="1"/>
    <col min="19" max="16384" width="11.5546875" style="219"/>
  </cols>
  <sheetData>
    <row r="1" spans="1:18" x14ac:dyDescent="0.25">
      <c r="A1" s="351" t="s">
        <v>270</v>
      </c>
      <c r="B1" s="352"/>
      <c r="C1" s="352"/>
      <c r="D1" s="352"/>
      <c r="E1" s="352"/>
      <c r="F1" s="352"/>
      <c r="G1" s="352"/>
      <c r="H1" s="352"/>
      <c r="I1" s="352"/>
      <c r="J1" s="352"/>
      <c r="K1" s="352"/>
      <c r="L1" s="352"/>
      <c r="M1" s="352"/>
      <c r="N1" s="352"/>
      <c r="O1" s="352"/>
      <c r="P1" s="352"/>
      <c r="Q1" s="352"/>
      <c r="R1" s="353"/>
    </row>
    <row r="2" spans="1:18" x14ac:dyDescent="0.25">
      <c r="A2" s="354" t="s">
        <v>271</v>
      </c>
      <c r="B2" s="354"/>
      <c r="C2" s="354"/>
      <c r="D2" s="354"/>
      <c r="E2" s="354"/>
      <c r="F2" s="354"/>
      <c r="G2" s="354"/>
      <c r="H2" s="354"/>
      <c r="I2" s="354"/>
      <c r="J2" s="354"/>
      <c r="K2" s="354"/>
      <c r="L2" s="354"/>
      <c r="M2" s="354"/>
      <c r="N2" s="354"/>
      <c r="O2" s="354"/>
      <c r="P2" s="354"/>
      <c r="Q2" s="354"/>
      <c r="R2" s="354"/>
    </row>
    <row r="3" spans="1:18" x14ac:dyDescent="0.25">
      <c r="A3" s="220">
        <v>53</v>
      </c>
      <c r="B3" s="354" t="s">
        <v>272</v>
      </c>
      <c r="C3" s="354"/>
      <c r="D3" s="354"/>
      <c r="E3" s="354"/>
      <c r="F3" s="354"/>
      <c r="G3" s="355" t="s">
        <v>273</v>
      </c>
      <c r="H3" s="355"/>
      <c r="I3" s="355"/>
      <c r="J3" s="355"/>
      <c r="K3" s="355" t="s">
        <v>274</v>
      </c>
      <c r="L3" s="355"/>
      <c r="M3" s="355"/>
      <c r="N3" s="355"/>
      <c r="O3" s="355"/>
      <c r="P3" s="221">
        <v>31</v>
      </c>
      <c r="Q3" s="222">
        <v>0</v>
      </c>
      <c r="R3" s="223" t="s">
        <v>275</v>
      </c>
    </row>
    <row r="4" spans="1:18" x14ac:dyDescent="0.25">
      <c r="A4" s="220">
        <v>54</v>
      </c>
      <c r="B4" s="356" t="s">
        <v>276</v>
      </c>
      <c r="C4" s="356"/>
      <c r="D4" s="356"/>
      <c r="E4" s="356"/>
      <c r="F4" s="356"/>
      <c r="G4" s="221">
        <v>18</v>
      </c>
      <c r="H4" s="357">
        <f>+'RRE 14 D) N°3'!C72</f>
        <v>228755885</v>
      </c>
      <c r="I4" s="358"/>
      <c r="J4" s="359"/>
      <c r="K4" s="221">
        <v>19</v>
      </c>
      <c r="L4" s="357"/>
      <c r="M4" s="358"/>
      <c r="N4" s="358"/>
      <c r="O4" s="359"/>
      <c r="P4" s="221">
        <v>20</v>
      </c>
      <c r="Q4" s="222">
        <f>+H4*0.125</f>
        <v>28594485.625</v>
      </c>
      <c r="R4" s="223" t="s">
        <v>275</v>
      </c>
    </row>
    <row r="5" spans="1:18" x14ac:dyDescent="0.25">
      <c r="A5" s="220">
        <v>55</v>
      </c>
      <c r="B5" s="356" t="s">
        <v>277</v>
      </c>
      <c r="C5" s="356"/>
      <c r="D5" s="356"/>
      <c r="E5" s="356"/>
      <c r="F5" s="356"/>
      <c r="G5" s="221">
        <v>1109</v>
      </c>
      <c r="H5" s="357"/>
      <c r="I5" s="358"/>
      <c r="J5" s="359"/>
      <c r="K5" s="221">
        <v>1111</v>
      </c>
      <c r="L5" s="357"/>
      <c r="M5" s="358"/>
      <c r="N5" s="358"/>
      <c r="O5" s="359"/>
      <c r="P5" s="221">
        <v>1113</v>
      </c>
      <c r="Q5" s="222">
        <f>ROUND(H5*0.27,0)</f>
        <v>0</v>
      </c>
      <c r="R5" s="223" t="s">
        <v>275</v>
      </c>
    </row>
    <row r="6" spans="1:18" x14ac:dyDescent="0.25">
      <c r="A6" s="220">
        <v>56</v>
      </c>
      <c r="B6" s="364" t="s">
        <v>278</v>
      </c>
      <c r="C6" s="364"/>
      <c r="D6" s="364"/>
      <c r="E6" s="364"/>
      <c r="F6" s="364"/>
      <c r="G6" s="221">
        <v>1640</v>
      </c>
      <c r="H6" s="357"/>
      <c r="I6" s="358"/>
      <c r="J6" s="359"/>
      <c r="K6" s="221">
        <v>1641</v>
      </c>
      <c r="L6" s="357"/>
      <c r="M6" s="358"/>
      <c r="N6" s="358"/>
      <c r="O6" s="359"/>
      <c r="P6" s="221">
        <v>1642</v>
      </c>
      <c r="Q6" s="222"/>
      <c r="R6" s="223" t="s">
        <v>275</v>
      </c>
    </row>
    <row r="7" spans="1:18" x14ac:dyDescent="0.25">
      <c r="A7" s="367">
        <v>57</v>
      </c>
      <c r="B7" s="363" t="s">
        <v>218</v>
      </c>
      <c r="C7" s="363"/>
      <c r="D7" s="363"/>
      <c r="E7" s="363"/>
      <c r="F7" s="363"/>
      <c r="G7" s="224">
        <v>187</v>
      </c>
      <c r="H7" s="357"/>
      <c r="I7" s="358"/>
      <c r="J7" s="359"/>
      <c r="K7" s="224">
        <v>188</v>
      </c>
      <c r="L7" s="357"/>
      <c r="M7" s="358"/>
      <c r="N7" s="358"/>
      <c r="O7" s="359"/>
      <c r="P7" s="224">
        <v>189</v>
      </c>
      <c r="Q7" s="222"/>
      <c r="R7" s="360" t="s">
        <v>185</v>
      </c>
    </row>
    <row r="8" spans="1:18" x14ac:dyDescent="0.25">
      <c r="A8" s="368"/>
      <c r="B8" s="363" t="s">
        <v>190</v>
      </c>
      <c r="C8" s="363"/>
      <c r="D8" s="363"/>
      <c r="E8" s="363"/>
      <c r="F8" s="363"/>
      <c r="G8" s="224">
        <v>1924</v>
      </c>
      <c r="H8" s="357"/>
      <c r="I8" s="358"/>
      <c r="J8" s="359"/>
      <c r="K8" s="224">
        <v>1925</v>
      </c>
      <c r="L8" s="357"/>
      <c r="M8" s="358"/>
      <c r="N8" s="358"/>
      <c r="O8" s="359"/>
      <c r="P8" s="224">
        <v>1926</v>
      </c>
      <c r="Q8" s="222"/>
      <c r="R8" s="361"/>
    </row>
    <row r="9" spans="1:18" x14ac:dyDescent="0.25">
      <c r="A9" s="368"/>
      <c r="B9" s="363" t="s">
        <v>191</v>
      </c>
      <c r="C9" s="363"/>
      <c r="D9" s="363"/>
      <c r="E9" s="363"/>
      <c r="F9" s="363"/>
      <c r="G9" s="224">
        <v>1927</v>
      </c>
      <c r="H9" s="357"/>
      <c r="I9" s="358"/>
      <c r="J9" s="359"/>
      <c r="K9" s="365"/>
      <c r="L9" s="366"/>
      <c r="M9" s="366"/>
      <c r="N9" s="366"/>
      <c r="O9" s="366"/>
      <c r="P9" s="224">
        <v>1928</v>
      </c>
      <c r="Q9" s="222"/>
      <c r="R9" s="361"/>
    </row>
    <row r="10" spans="1:18" x14ac:dyDescent="0.25">
      <c r="A10" s="368"/>
      <c r="B10" s="363" t="s">
        <v>192</v>
      </c>
      <c r="C10" s="363"/>
      <c r="D10" s="363"/>
      <c r="E10" s="363"/>
      <c r="F10" s="363"/>
      <c r="G10" s="224">
        <v>1929</v>
      </c>
      <c r="H10" s="357"/>
      <c r="I10" s="358"/>
      <c r="J10" s="359"/>
      <c r="K10" s="365"/>
      <c r="L10" s="366"/>
      <c r="M10" s="366"/>
      <c r="N10" s="366"/>
      <c r="O10" s="366"/>
      <c r="P10" s="224">
        <v>1930</v>
      </c>
      <c r="Q10" s="222"/>
      <c r="R10" s="361"/>
    </row>
    <row r="11" spans="1:18" x14ac:dyDescent="0.25">
      <c r="A11" s="369"/>
      <c r="B11" s="363" t="s">
        <v>193</v>
      </c>
      <c r="C11" s="363"/>
      <c r="D11" s="363"/>
      <c r="E11" s="363"/>
      <c r="F11" s="363"/>
      <c r="G11" s="224">
        <v>1931</v>
      </c>
      <c r="H11" s="357"/>
      <c r="I11" s="358"/>
      <c r="J11" s="359"/>
      <c r="K11" s="365"/>
      <c r="L11" s="366"/>
      <c r="M11" s="366"/>
      <c r="N11" s="366"/>
      <c r="O11" s="366"/>
      <c r="P11" s="224">
        <v>1932</v>
      </c>
      <c r="Q11" s="222"/>
      <c r="R11" s="362"/>
    </row>
    <row r="12" spans="1:18" x14ac:dyDescent="0.25">
      <c r="A12" s="370">
        <v>58</v>
      </c>
      <c r="B12" s="356" t="s">
        <v>279</v>
      </c>
      <c r="C12" s="356"/>
      <c r="D12" s="356"/>
      <c r="E12" s="356"/>
      <c r="F12" s="356"/>
      <c r="G12" s="221">
        <v>1037</v>
      </c>
      <c r="H12" s="357"/>
      <c r="I12" s="358"/>
      <c r="J12" s="359"/>
      <c r="K12" s="221">
        <v>1038</v>
      </c>
      <c r="L12" s="357"/>
      <c r="M12" s="358"/>
      <c r="N12" s="358"/>
      <c r="O12" s="359"/>
      <c r="P12" s="221">
        <v>1039</v>
      </c>
      <c r="Q12" s="222"/>
      <c r="R12" s="371" t="s">
        <v>275</v>
      </c>
    </row>
    <row r="13" spans="1:18" x14ac:dyDescent="0.25">
      <c r="A13" s="370"/>
      <c r="B13" s="356" t="s">
        <v>280</v>
      </c>
      <c r="C13" s="356"/>
      <c r="D13" s="356"/>
      <c r="E13" s="356"/>
      <c r="F13" s="356"/>
      <c r="G13" s="221">
        <v>1892</v>
      </c>
      <c r="H13" s="357"/>
      <c r="I13" s="358"/>
      <c r="J13" s="359"/>
      <c r="K13" s="221">
        <v>1893</v>
      </c>
      <c r="L13" s="357"/>
      <c r="M13" s="358"/>
      <c r="N13" s="358"/>
      <c r="O13" s="359"/>
      <c r="P13" s="221">
        <v>1894</v>
      </c>
      <c r="Q13" s="222"/>
      <c r="R13" s="372"/>
    </row>
    <row r="14" spans="1:18" x14ac:dyDescent="0.25">
      <c r="A14" s="370"/>
      <c r="B14" s="356" t="s">
        <v>219</v>
      </c>
      <c r="C14" s="356"/>
      <c r="D14" s="356"/>
      <c r="E14" s="356"/>
      <c r="F14" s="356"/>
      <c r="G14" s="221">
        <v>1895</v>
      </c>
      <c r="H14" s="357"/>
      <c r="I14" s="358"/>
      <c r="J14" s="359"/>
      <c r="K14" s="374"/>
      <c r="L14" s="375"/>
      <c r="M14" s="375"/>
      <c r="N14" s="375"/>
      <c r="O14" s="375"/>
      <c r="P14" s="221">
        <v>1897</v>
      </c>
      <c r="Q14" s="222"/>
      <c r="R14" s="372"/>
    </row>
    <row r="15" spans="1:18" x14ac:dyDescent="0.25">
      <c r="A15" s="370"/>
      <c r="B15" s="356" t="s">
        <v>281</v>
      </c>
      <c r="C15" s="356"/>
      <c r="D15" s="356"/>
      <c r="E15" s="356"/>
      <c r="F15" s="356"/>
      <c r="G15" s="221">
        <v>1898</v>
      </c>
      <c r="H15" s="357"/>
      <c r="I15" s="358"/>
      <c r="J15" s="359"/>
      <c r="K15" s="221">
        <v>1899</v>
      </c>
      <c r="L15" s="357"/>
      <c r="M15" s="358"/>
      <c r="N15" s="358"/>
      <c r="O15" s="359"/>
      <c r="P15" s="221">
        <v>1900</v>
      </c>
      <c r="Q15" s="222"/>
      <c r="R15" s="372"/>
    </row>
    <row r="16" spans="1:18" x14ac:dyDescent="0.25">
      <c r="A16" s="370"/>
      <c r="B16" s="356" t="s">
        <v>220</v>
      </c>
      <c r="C16" s="356"/>
      <c r="D16" s="356"/>
      <c r="E16" s="356"/>
      <c r="F16" s="356"/>
      <c r="G16" s="221">
        <v>1901</v>
      </c>
      <c r="H16" s="357"/>
      <c r="I16" s="358"/>
      <c r="J16" s="359"/>
      <c r="K16" s="221">
        <v>1902</v>
      </c>
      <c r="L16" s="357"/>
      <c r="M16" s="358"/>
      <c r="N16" s="358"/>
      <c r="O16" s="359"/>
      <c r="P16" s="221">
        <v>1903</v>
      </c>
      <c r="Q16" s="222"/>
      <c r="R16" s="372"/>
    </row>
    <row r="17" spans="1:18" x14ac:dyDescent="0.25">
      <c r="A17" s="370"/>
      <c r="B17" s="356" t="s">
        <v>221</v>
      </c>
      <c r="C17" s="356"/>
      <c r="D17" s="356"/>
      <c r="E17" s="356"/>
      <c r="F17" s="356"/>
      <c r="G17" s="221">
        <v>1912</v>
      </c>
      <c r="H17" s="357"/>
      <c r="I17" s="358"/>
      <c r="J17" s="359"/>
      <c r="K17" s="225">
        <v>1918</v>
      </c>
      <c r="L17" s="357"/>
      <c r="M17" s="358"/>
      <c r="N17" s="358"/>
      <c r="O17" s="359"/>
      <c r="P17" s="224">
        <v>1913</v>
      </c>
      <c r="Q17" s="222"/>
      <c r="R17" s="373"/>
    </row>
    <row r="18" spans="1:18" x14ac:dyDescent="0.25">
      <c r="A18" s="220">
        <v>59</v>
      </c>
      <c r="B18" s="364" t="s">
        <v>222</v>
      </c>
      <c r="C18" s="364"/>
      <c r="D18" s="364"/>
      <c r="E18" s="364"/>
      <c r="F18" s="364"/>
      <c r="G18" s="221">
        <v>77</v>
      </c>
      <c r="H18" s="357"/>
      <c r="I18" s="358"/>
      <c r="J18" s="359"/>
      <c r="K18" s="221">
        <v>74</v>
      </c>
      <c r="L18" s="357"/>
      <c r="M18" s="358"/>
      <c r="N18" s="358"/>
      <c r="O18" s="359"/>
      <c r="P18" s="221">
        <v>79</v>
      </c>
      <c r="Q18" s="222"/>
      <c r="R18" s="223" t="s">
        <v>275</v>
      </c>
    </row>
    <row r="19" spans="1:18" x14ac:dyDescent="0.25">
      <c r="A19" s="220">
        <v>60</v>
      </c>
      <c r="B19" s="356" t="s">
        <v>282</v>
      </c>
      <c r="C19" s="356"/>
      <c r="D19" s="356"/>
      <c r="E19" s="356"/>
      <c r="F19" s="356"/>
      <c r="G19" s="221">
        <v>1040</v>
      </c>
      <c r="H19" s="357"/>
      <c r="I19" s="358"/>
      <c r="J19" s="359"/>
      <c r="K19" s="376"/>
      <c r="L19" s="376"/>
      <c r="M19" s="376"/>
      <c r="N19" s="376"/>
      <c r="O19" s="376"/>
      <c r="P19" s="221">
        <v>1041</v>
      </c>
      <c r="Q19" s="222">
        <f>+H19*0.27</f>
        <v>0</v>
      </c>
      <c r="R19" s="223" t="s">
        <v>275</v>
      </c>
    </row>
    <row r="20" spans="1:18" x14ac:dyDescent="0.25">
      <c r="A20" s="220">
        <v>61</v>
      </c>
      <c r="B20" s="356" t="s">
        <v>283</v>
      </c>
      <c r="C20" s="356"/>
      <c r="D20" s="356"/>
      <c r="E20" s="356"/>
      <c r="F20" s="356"/>
      <c r="G20" s="226"/>
      <c r="H20" s="374"/>
      <c r="I20" s="375"/>
      <c r="J20" s="380"/>
      <c r="K20" s="376"/>
      <c r="L20" s="376"/>
      <c r="M20" s="376"/>
      <c r="N20" s="376"/>
      <c r="O20" s="376"/>
      <c r="P20" s="221">
        <v>1042</v>
      </c>
      <c r="Q20" s="222"/>
      <c r="R20" s="223" t="s">
        <v>275</v>
      </c>
    </row>
    <row r="21" spans="1:18" x14ac:dyDescent="0.25">
      <c r="A21" s="220">
        <v>62</v>
      </c>
      <c r="B21" s="356" t="s">
        <v>284</v>
      </c>
      <c r="C21" s="356"/>
      <c r="D21" s="356"/>
      <c r="E21" s="356"/>
      <c r="F21" s="356"/>
      <c r="G21" s="221">
        <v>824</v>
      </c>
      <c r="H21" s="357"/>
      <c r="I21" s="358"/>
      <c r="J21" s="359"/>
      <c r="K21" s="376"/>
      <c r="L21" s="376"/>
      <c r="M21" s="376"/>
      <c r="N21" s="376"/>
      <c r="O21" s="376"/>
      <c r="P21" s="221">
        <v>825</v>
      </c>
      <c r="Q21" s="222"/>
      <c r="R21" s="223" t="s">
        <v>275</v>
      </c>
    </row>
    <row r="22" spans="1:18" x14ac:dyDescent="0.25">
      <c r="A22" s="377">
        <v>63</v>
      </c>
      <c r="B22" s="363" t="s">
        <v>223</v>
      </c>
      <c r="C22" s="363"/>
      <c r="D22" s="363"/>
      <c r="E22" s="363"/>
      <c r="F22" s="363"/>
      <c r="G22" s="227"/>
      <c r="H22" s="228"/>
      <c r="I22" s="228"/>
      <c r="J22" s="228"/>
      <c r="K22" s="365"/>
      <c r="L22" s="366"/>
      <c r="M22" s="366"/>
      <c r="N22" s="366"/>
      <c r="O22" s="366"/>
      <c r="P22" s="224">
        <v>1976</v>
      </c>
      <c r="Q22" s="222"/>
      <c r="R22" s="360" t="s">
        <v>185</v>
      </c>
    </row>
    <row r="23" spans="1:18" x14ac:dyDescent="0.25">
      <c r="A23" s="378"/>
      <c r="B23" s="363" t="s">
        <v>194</v>
      </c>
      <c r="C23" s="363"/>
      <c r="D23" s="363"/>
      <c r="E23" s="363"/>
      <c r="F23" s="363"/>
      <c r="G23" s="224">
        <v>1977</v>
      </c>
      <c r="H23" s="357"/>
      <c r="I23" s="358"/>
      <c r="J23" s="359"/>
      <c r="K23" s="365"/>
      <c r="L23" s="366"/>
      <c r="M23" s="366"/>
      <c r="N23" s="366"/>
      <c r="O23" s="366"/>
      <c r="P23" s="224">
        <v>1978</v>
      </c>
      <c r="Q23" s="222"/>
      <c r="R23" s="361"/>
    </row>
    <row r="24" spans="1:18" x14ac:dyDescent="0.25">
      <c r="A24" s="379"/>
      <c r="B24" s="363" t="s">
        <v>285</v>
      </c>
      <c r="C24" s="363"/>
      <c r="D24" s="363"/>
      <c r="E24" s="363"/>
      <c r="F24" s="363"/>
      <c r="G24" s="224">
        <v>1979</v>
      </c>
      <c r="H24" s="357"/>
      <c r="I24" s="358"/>
      <c r="J24" s="359"/>
      <c r="K24" s="365"/>
      <c r="L24" s="366"/>
      <c r="M24" s="366"/>
      <c r="N24" s="366"/>
      <c r="O24" s="366"/>
      <c r="P24" s="224">
        <v>1980</v>
      </c>
      <c r="Q24" s="222"/>
      <c r="R24" s="362"/>
    </row>
    <row r="25" spans="1:18" x14ac:dyDescent="0.25">
      <c r="A25" s="220">
        <v>64</v>
      </c>
      <c r="B25" s="356" t="s">
        <v>286</v>
      </c>
      <c r="C25" s="356"/>
      <c r="D25" s="356"/>
      <c r="E25" s="356"/>
      <c r="F25" s="356"/>
      <c r="G25" s="221">
        <v>1043</v>
      </c>
      <c r="H25" s="357"/>
      <c r="I25" s="358"/>
      <c r="J25" s="359"/>
      <c r="K25" s="221">
        <v>1102</v>
      </c>
      <c r="L25" s="357"/>
      <c r="M25" s="358"/>
      <c r="N25" s="358"/>
      <c r="O25" s="359"/>
      <c r="P25" s="221">
        <v>1044</v>
      </c>
      <c r="Q25" s="222"/>
      <c r="R25" s="223" t="s">
        <v>275</v>
      </c>
    </row>
    <row r="26" spans="1:18" x14ac:dyDescent="0.25">
      <c r="A26" s="220">
        <v>65</v>
      </c>
      <c r="B26" s="356" t="s">
        <v>287</v>
      </c>
      <c r="C26" s="356"/>
      <c r="D26" s="356"/>
      <c r="E26" s="356"/>
      <c r="F26" s="356"/>
      <c r="G26" s="221">
        <v>113</v>
      </c>
      <c r="H26" s="357"/>
      <c r="I26" s="358"/>
      <c r="J26" s="359"/>
      <c r="K26" s="221">
        <v>1007</v>
      </c>
      <c r="L26" s="357"/>
      <c r="M26" s="358"/>
      <c r="N26" s="358"/>
      <c r="O26" s="359"/>
      <c r="P26" s="221">
        <v>114</v>
      </c>
      <c r="Q26" s="222">
        <f>+H26*0.4</f>
        <v>0</v>
      </c>
      <c r="R26" s="223" t="s">
        <v>275</v>
      </c>
    </row>
    <row r="27" spans="1:18" x14ac:dyDescent="0.25">
      <c r="A27" s="220">
        <v>66</v>
      </c>
      <c r="B27" s="381" t="s">
        <v>288</v>
      </c>
      <c r="C27" s="381"/>
      <c r="D27" s="381"/>
      <c r="E27" s="381"/>
      <c r="F27" s="381"/>
      <c r="G27" s="221">
        <v>1829</v>
      </c>
      <c r="H27" s="357"/>
      <c r="I27" s="358"/>
      <c r="J27" s="359"/>
      <c r="K27" s="376"/>
      <c r="L27" s="376"/>
      <c r="M27" s="376"/>
      <c r="N27" s="376"/>
      <c r="O27" s="376"/>
      <c r="P27" s="221">
        <v>1830</v>
      </c>
      <c r="Q27" s="222"/>
      <c r="R27" s="223" t="s">
        <v>275</v>
      </c>
    </row>
    <row r="28" spans="1:18" x14ac:dyDescent="0.25">
      <c r="A28" s="220">
        <v>67</v>
      </c>
      <c r="B28" s="356" t="s">
        <v>289</v>
      </c>
      <c r="C28" s="356"/>
      <c r="D28" s="356"/>
      <c r="E28" s="356"/>
      <c r="F28" s="356"/>
      <c r="G28" s="221">
        <v>1835</v>
      </c>
      <c r="H28" s="357"/>
      <c r="I28" s="358"/>
      <c r="J28" s="359"/>
      <c r="K28" s="221">
        <v>1836</v>
      </c>
      <c r="L28" s="382"/>
      <c r="M28" s="383"/>
      <c r="N28" s="383"/>
      <c r="O28" s="384"/>
      <c r="P28" s="221">
        <v>1837</v>
      </c>
      <c r="Q28" s="222"/>
      <c r="R28" s="223" t="s">
        <v>275</v>
      </c>
    </row>
    <row r="29" spans="1:18" x14ac:dyDescent="0.25">
      <c r="A29" s="220">
        <v>68</v>
      </c>
      <c r="B29" s="356" t="s">
        <v>290</v>
      </c>
      <c r="C29" s="356"/>
      <c r="D29" s="356"/>
      <c r="E29" s="356"/>
      <c r="F29" s="356"/>
      <c r="G29" s="221">
        <v>908</v>
      </c>
      <c r="H29" s="357"/>
      <c r="I29" s="358"/>
      <c r="J29" s="359"/>
      <c r="K29" s="376"/>
      <c r="L29" s="376"/>
      <c r="M29" s="376"/>
      <c r="N29" s="376"/>
      <c r="O29" s="376"/>
      <c r="P29" s="221">
        <v>909</v>
      </c>
      <c r="Q29" s="222"/>
      <c r="R29" s="223" t="s">
        <v>275</v>
      </c>
    </row>
    <row r="30" spans="1:18" x14ac:dyDescent="0.25">
      <c r="A30" s="220">
        <v>69</v>
      </c>
      <c r="B30" s="356" t="s">
        <v>291</v>
      </c>
      <c r="C30" s="356"/>
      <c r="D30" s="356"/>
      <c r="E30" s="356"/>
      <c r="F30" s="356"/>
      <c r="G30" s="221">
        <v>951</v>
      </c>
      <c r="H30" s="357"/>
      <c r="I30" s="358"/>
      <c r="J30" s="359"/>
      <c r="K30" s="376"/>
      <c r="L30" s="376"/>
      <c r="M30" s="376"/>
      <c r="N30" s="376"/>
      <c r="O30" s="376"/>
      <c r="P30" s="221">
        <v>952</v>
      </c>
      <c r="Q30" s="222"/>
      <c r="R30" s="223" t="s">
        <v>275</v>
      </c>
    </row>
    <row r="31" spans="1:18" x14ac:dyDescent="0.25">
      <c r="A31" s="220">
        <v>70</v>
      </c>
      <c r="B31" s="356" t="s">
        <v>292</v>
      </c>
      <c r="C31" s="356"/>
      <c r="D31" s="356"/>
      <c r="E31" s="356"/>
      <c r="F31" s="356"/>
      <c r="G31" s="221">
        <v>753</v>
      </c>
      <c r="H31" s="357"/>
      <c r="I31" s="358"/>
      <c r="J31" s="359"/>
      <c r="K31" s="221">
        <v>754</v>
      </c>
      <c r="L31" s="357"/>
      <c r="M31" s="358"/>
      <c r="N31" s="358"/>
      <c r="O31" s="359"/>
      <c r="P31" s="221">
        <v>755</v>
      </c>
      <c r="Q31" s="222"/>
      <c r="R31" s="223" t="s">
        <v>275</v>
      </c>
    </row>
    <row r="32" spans="1:18" x14ac:dyDescent="0.25">
      <c r="A32" s="220">
        <v>71</v>
      </c>
      <c r="B32" s="356" t="s">
        <v>293</v>
      </c>
      <c r="C32" s="356"/>
      <c r="D32" s="356"/>
      <c r="E32" s="356"/>
      <c r="F32" s="356"/>
      <c r="G32" s="221">
        <v>133</v>
      </c>
      <c r="H32" s="357"/>
      <c r="I32" s="358"/>
      <c r="J32" s="359"/>
      <c r="K32" s="221">
        <v>138</v>
      </c>
      <c r="L32" s="357"/>
      <c r="M32" s="358"/>
      <c r="N32" s="358"/>
      <c r="O32" s="359"/>
      <c r="P32" s="221">
        <v>134</v>
      </c>
      <c r="Q32" s="222"/>
      <c r="R32" s="223" t="s">
        <v>275</v>
      </c>
    </row>
    <row r="33" spans="1:18" x14ac:dyDescent="0.25">
      <c r="A33" s="220">
        <v>72</v>
      </c>
      <c r="B33" s="356" t="s">
        <v>294</v>
      </c>
      <c r="C33" s="356"/>
      <c r="D33" s="356"/>
      <c r="E33" s="356"/>
      <c r="F33" s="356"/>
      <c r="G33" s="221">
        <v>32</v>
      </c>
      <c r="H33" s="357"/>
      <c r="I33" s="358"/>
      <c r="J33" s="359"/>
      <c r="K33" s="221">
        <v>76</v>
      </c>
      <c r="L33" s="357"/>
      <c r="M33" s="358"/>
      <c r="N33" s="358"/>
      <c r="O33" s="359"/>
      <c r="P33" s="221">
        <v>34</v>
      </c>
      <c r="Q33" s="222"/>
      <c r="R33" s="223" t="s">
        <v>275</v>
      </c>
    </row>
    <row r="34" spans="1:18" x14ac:dyDescent="0.25">
      <c r="A34" s="220">
        <v>73</v>
      </c>
      <c r="B34" s="356" t="s">
        <v>295</v>
      </c>
      <c r="C34" s="356"/>
      <c r="D34" s="356"/>
      <c r="E34" s="356"/>
      <c r="F34" s="356"/>
      <c r="G34" s="221">
        <v>1643</v>
      </c>
      <c r="H34" s="357"/>
      <c r="I34" s="358"/>
      <c r="J34" s="359"/>
      <c r="K34" s="376"/>
      <c r="L34" s="376"/>
      <c r="M34" s="376"/>
      <c r="N34" s="376"/>
      <c r="O34" s="376"/>
      <c r="P34" s="221">
        <v>1644</v>
      </c>
      <c r="Q34" s="222"/>
      <c r="R34" s="223" t="s">
        <v>275</v>
      </c>
    </row>
    <row r="35" spans="1:18" x14ac:dyDescent="0.25">
      <c r="A35" s="220">
        <v>74</v>
      </c>
      <c r="B35" s="393" t="s">
        <v>224</v>
      </c>
      <c r="C35" s="393"/>
      <c r="D35" s="393"/>
      <c r="E35" s="393"/>
      <c r="F35" s="393"/>
      <c r="G35" s="393"/>
      <c r="H35" s="393"/>
      <c r="I35" s="393"/>
      <c r="J35" s="393"/>
      <c r="K35" s="393"/>
      <c r="L35" s="393"/>
      <c r="M35" s="393"/>
      <c r="N35" s="393"/>
      <c r="O35" s="393"/>
      <c r="P35" s="229">
        <v>911</v>
      </c>
      <c r="Q35" s="222"/>
      <c r="R35" s="223" t="s">
        <v>275</v>
      </c>
    </row>
    <row r="36" spans="1:18" x14ac:dyDescent="0.25">
      <c r="A36" s="220">
        <v>75</v>
      </c>
      <c r="B36" s="393" t="s">
        <v>225</v>
      </c>
      <c r="C36" s="393"/>
      <c r="D36" s="393"/>
      <c r="E36" s="393"/>
      <c r="F36" s="393"/>
      <c r="G36" s="393"/>
      <c r="H36" s="393"/>
      <c r="I36" s="393"/>
      <c r="J36" s="393"/>
      <c r="K36" s="393"/>
      <c r="L36" s="393"/>
      <c r="M36" s="393"/>
      <c r="N36" s="393"/>
      <c r="O36" s="393"/>
      <c r="P36" s="229">
        <v>913</v>
      </c>
      <c r="Q36" s="222"/>
      <c r="R36" s="223" t="s">
        <v>275</v>
      </c>
    </row>
    <row r="37" spans="1:18" x14ac:dyDescent="0.25">
      <c r="A37" s="220">
        <v>76</v>
      </c>
      <c r="B37" s="393" t="s">
        <v>226</v>
      </c>
      <c r="C37" s="393"/>
      <c r="D37" s="393"/>
      <c r="E37" s="393"/>
      <c r="F37" s="393"/>
      <c r="G37" s="393"/>
      <c r="H37" s="393"/>
      <c r="I37" s="393"/>
      <c r="J37" s="393"/>
      <c r="K37" s="393"/>
      <c r="L37" s="393"/>
      <c r="M37" s="393"/>
      <c r="N37" s="393"/>
      <c r="O37" s="393"/>
      <c r="P37" s="229">
        <v>923</v>
      </c>
      <c r="Q37" s="222"/>
      <c r="R37" s="223" t="s">
        <v>275</v>
      </c>
    </row>
    <row r="38" spans="1:18" x14ac:dyDescent="0.25">
      <c r="A38" s="220">
        <v>77</v>
      </c>
      <c r="B38" s="393" t="s">
        <v>227</v>
      </c>
      <c r="C38" s="393"/>
      <c r="D38" s="393"/>
      <c r="E38" s="393"/>
      <c r="F38" s="393"/>
      <c r="G38" s="393"/>
      <c r="H38" s="393"/>
      <c r="I38" s="393"/>
      <c r="J38" s="393"/>
      <c r="K38" s="393"/>
      <c r="L38" s="393"/>
      <c r="M38" s="393"/>
      <c r="N38" s="393"/>
      <c r="O38" s="393"/>
      <c r="P38" s="229">
        <v>924</v>
      </c>
      <c r="Q38" s="222"/>
      <c r="R38" s="223" t="s">
        <v>275</v>
      </c>
    </row>
    <row r="39" spans="1:18" x14ac:dyDescent="0.25">
      <c r="A39" s="220">
        <v>78</v>
      </c>
      <c r="B39" s="393" t="s">
        <v>228</v>
      </c>
      <c r="C39" s="393"/>
      <c r="D39" s="393"/>
      <c r="E39" s="393"/>
      <c r="F39" s="393"/>
      <c r="G39" s="393"/>
      <c r="H39" s="393"/>
      <c r="I39" s="393"/>
      <c r="J39" s="393"/>
      <c r="K39" s="393"/>
      <c r="L39" s="393"/>
      <c r="M39" s="393"/>
      <c r="N39" s="393"/>
      <c r="O39" s="393"/>
      <c r="P39" s="229">
        <v>1051</v>
      </c>
      <c r="Q39" s="222"/>
      <c r="R39" s="223" t="s">
        <v>275</v>
      </c>
    </row>
    <row r="40" spans="1:18" x14ac:dyDescent="0.25">
      <c r="A40" s="220">
        <v>79</v>
      </c>
      <c r="B40" s="393" t="s">
        <v>229</v>
      </c>
      <c r="C40" s="393"/>
      <c r="D40" s="393"/>
      <c r="E40" s="393"/>
      <c r="F40" s="393"/>
      <c r="G40" s="393"/>
      <c r="H40" s="393"/>
      <c r="I40" s="393"/>
      <c r="J40" s="393"/>
      <c r="K40" s="393"/>
      <c r="L40" s="393"/>
      <c r="M40" s="393"/>
      <c r="N40" s="393"/>
      <c r="O40" s="393"/>
      <c r="P40" s="229">
        <v>1052</v>
      </c>
      <c r="Q40" s="222"/>
      <c r="R40" s="223" t="s">
        <v>275</v>
      </c>
    </row>
    <row r="41" spans="1:18" x14ac:dyDescent="0.25">
      <c r="A41" s="220">
        <v>80</v>
      </c>
      <c r="B41" s="385" t="s">
        <v>230</v>
      </c>
      <c r="C41" s="385"/>
      <c r="D41" s="385"/>
      <c r="E41" s="385"/>
      <c r="F41" s="385"/>
      <c r="G41" s="385"/>
      <c r="H41" s="385"/>
      <c r="I41" s="385"/>
      <c r="J41" s="385"/>
      <c r="K41" s="385"/>
      <c r="L41" s="385"/>
      <c r="M41" s="385"/>
      <c r="N41" s="385"/>
      <c r="O41" s="385"/>
      <c r="P41" s="229">
        <v>21</v>
      </c>
      <c r="Q41" s="222"/>
      <c r="R41" s="223" t="s">
        <v>275</v>
      </c>
    </row>
    <row r="42" spans="1:18" x14ac:dyDescent="0.25">
      <c r="A42" s="220">
        <v>81</v>
      </c>
      <c r="B42" s="385" t="s">
        <v>231</v>
      </c>
      <c r="C42" s="385"/>
      <c r="D42" s="385"/>
      <c r="E42" s="385"/>
      <c r="F42" s="385"/>
      <c r="G42" s="385"/>
      <c r="H42" s="385"/>
      <c r="I42" s="385"/>
      <c r="J42" s="385"/>
      <c r="K42" s="385"/>
      <c r="L42" s="385"/>
      <c r="M42" s="385"/>
      <c r="N42" s="385"/>
      <c r="O42" s="385"/>
      <c r="P42" s="229">
        <v>43</v>
      </c>
      <c r="Q42" s="222"/>
      <c r="R42" s="223" t="s">
        <v>275</v>
      </c>
    </row>
    <row r="43" spans="1:18" x14ac:dyDescent="0.25">
      <c r="A43" s="220">
        <v>82</v>
      </c>
      <c r="B43" s="385" t="s">
        <v>232</v>
      </c>
      <c r="C43" s="385"/>
      <c r="D43" s="385"/>
      <c r="E43" s="385"/>
      <c r="F43" s="385"/>
      <c r="G43" s="385"/>
      <c r="H43" s="385"/>
      <c r="I43" s="385"/>
      <c r="J43" s="385"/>
      <c r="K43" s="385"/>
      <c r="L43" s="385"/>
      <c r="M43" s="385"/>
      <c r="N43" s="385"/>
      <c r="O43" s="385"/>
      <c r="P43" s="221">
        <v>767</v>
      </c>
      <c r="Q43" s="222"/>
      <c r="R43" s="223" t="s">
        <v>275</v>
      </c>
    </row>
    <row r="44" spans="1:18" x14ac:dyDescent="0.25">
      <c r="A44" s="220">
        <v>83</v>
      </c>
      <c r="B44" s="386" t="s">
        <v>233</v>
      </c>
      <c r="C44" s="386"/>
      <c r="D44" s="386"/>
      <c r="E44" s="386"/>
      <c r="F44" s="386"/>
      <c r="G44" s="386"/>
      <c r="H44" s="386"/>
      <c r="I44" s="386"/>
      <c r="J44" s="386"/>
      <c r="K44" s="386"/>
      <c r="L44" s="386"/>
      <c r="M44" s="386"/>
      <c r="N44" s="386"/>
      <c r="O44" s="386"/>
      <c r="P44" s="229">
        <v>862</v>
      </c>
      <c r="Q44" s="222"/>
      <c r="R44" s="223" t="s">
        <v>275</v>
      </c>
    </row>
    <row r="45" spans="1:18" x14ac:dyDescent="0.25">
      <c r="A45" s="387" t="s">
        <v>296</v>
      </c>
      <c r="B45" s="388"/>
      <c r="C45" s="388"/>
      <c r="D45" s="388"/>
      <c r="E45" s="388"/>
      <c r="F45" s="388"/>
      <c r="G45" s="388"/>
      <c r="H45" s="388"/>
      <c r="I45" s="388"/>
      <c r="J45" s="388"/>
      <c r="K45" s="388"/>
      <c r="L45" s="388"/>
      <c r="M45" s="388"/>
      <c r="N45" s="388"/>
      <c r="O45" s="388"/>
      <c r="P45" s="388"/>
      <c r="Q45" s="388"/>
      <c r="R45" s="389"/>
    </row>
    <row r="46" spans="1:18" x14ac:dyDescent="0.25">
      <c r="A46" s="390" t="s">
        <v>297</v>
      </c>
      <c r="B46" s="391"/>
      <c r="C46" s="391"/>
      <c r="D46" s="391"/>
      <c r="E46" s="391"/>
      <c r="F46" s="391"/>
      <c r="G46" s="391"/>
      <c r="H46" s="391"/>
      <c r="I46" s="391"/>
      <c r="J46" s="391"/>
      <c r="K46" s="391"/>
      <c r="L46" s="391"/>
      <c r="M46" s="391"/>
      <c r="N46" s="391"/>
      <c r="O46" s="391"/>
      <c r="P46" s="391"/>
      <c r="Q46" s="391"/>
      <c r="R46" s="392"/>
    </row>
    <row r="47" spans="1:18" x14ac:dyDescent="0.25">
      <c r="A47" s="230">
        <v>84</v>
      </c>
      <c r="B47" s="394" t="s">
        <v>298</v>
      </c>
      <c r="C47" s="395"/>
      <c r="D47" s="395"/>
      <c r="E47" s="395"/>
      <c r="F47" s="396"/>
      <c r="G47" s="231">
        <v>51</v>
      </c>
      <c r="H47" s="397"/>
      <c r="I47" s="398"/>
      <c r="J47" s="398"/>
      <c r="K47" s="231">
        <v>63</v>
      </c>
      <c r="L47" s="397"/>
      <c r="M47" s="398"/>
      <c r="N47" s="398"/>
      <c r="O47" s="398"/>
      <c r="P47" s="231">
        <v>71</v>
      </c>
      <c r="Q47" s="222"/>
      <c r="R47" s="232" t="s">
        <v>299</v>
      </c>
    </row>
    <row r="48" spans="1:18" x14ac:dyDescent="0.25">
      <c r="A48" s="399">
        <v>85</v>
      </c>
      <c r="B48" s="394" t="s">
        <v>235</v>
      </c>
      <c r="C48" s="395"/>
      <c r="D48" s="395"/>
      <c r="E48" s="395"/>
      <c r="F48" s="395"/>
      <c r="G48" s="395"/>
      <c r="H48" s="395"/>
      <c r="I48" s="395"/>
      <c r="J48" s="395"/>
      <c r="K48" s="395"/>
      <c r="L48" s="395"/>
      <c r="M48" s="395"/>
      <c r="N48" s="395"/>
      <c r="O48" s="395"/>
      <c r="P48" s="231">
        <v>36</v>
      </c>
      <c r="Q48" s="222">
        <f>+Q49</f>
        <v>-27807512</v>
      </c>
      <c r="R48" s="232" t="s">
        <v>299</v>
      </c>
    </row>
    <row r="49" spans="1:18" x14ac:dyDescent="0.25">
      <c r="A49" s="400"/>
      <c r="B49" s="394" t="s">
        <v>300</v>
      </c>
      <c r="C49" s="395"/>
      <c r="D49" s="395"/>
      <c r="E49" s="395"/>
      <c r="F49" s="395"/>
      <c r="G49" s="395"/>
      <c r="H49" s="395"/>
      <c r="I49" s="395"/>
      <c r="J49" s="395"/>
      <c r="K49" s="395"/>
      <c r="L49" s="395"/>
      <c r="M49" s="395"/>
      <c r="N49" s="395"/>
      <c r="O49" s="395"/>
      <c r="P49" s="231">
        <v>1904</v>
      </c>
      <c r="Q49" s="222">
        <f>+'RRE 14 D) N°3'!C77</f>
        <v>-27807512</v>
      </c>
      <c r="R49" s="232" t="s">
        <v>299</v>
      </c>
    </row>
    <row r="50" spans="1:18" x14ac:dyDescent="0.25">
      <c r="A50" s="400"/>
      <c r="B50" s="394" t="s">
        <v>158</v>
      </c>
      <c r="C50" s="395"/>
      <c r="D50" s="395"/>
      <c r="E50" s="395"/>
      <c r="F50" s="395"/>
      <c r="G50" s="395"/>
      <c r="H50" s="395"/>
      <c r="I50" s="395"/>
      <c r="J50" s="395"/>
      <c r="K50" s="395"/>
      <c r="L50" s="395"/>
      <c r="M50" s="395"/>
      <c r="N50" s="395"/>
      <c r="O50" s="395"/>
      <c r="P50" s="231">
        <v>1905</v>
      </c>
      <c r="Q50" s="222"/>
      <c r="R50" s="232" t="s">
        <v>299</v>
      </c>
    </row>
    <row r="51" spans="1:18" x14ac:dyDescent="0.25">
      <c r="A51" s="400"/>
      <c r="B51" s="394" t="s">
        <v>159</v>
      </c>
      <c r="C51" s="395"/>
      <c r="D51" s="395"/>
      <c r="E51" s="395"/>
      <c r="F51" s="395"/>
      <c r="G51" s="395"/>
      <c r="H51" s="395"/>
      <c r="I51" s="395"/>
      <c r="J51" s="395"/>
      <c r="K51" s="395"/>
      <c r="L51" s="395"/>
      <c r="M51" s="395"/>
      <c r="N51" s="395"/>
      <c r="O51" s="395"/>
      <c r="P51" s="231">
        <v>1906</v>
      </c>
      <c r="Q51" s="222"/>
      <c r="R51" s="232" t="s">
        <v>299</v>
      </c>
    </row>
    <row r="52" spans="1:18" x14ac:dyDescent="0.25">
      <c r="A52" s="401"/>
      <c r="B52" s="402" t="s">
        <v>301</v>
      </c>
      <c r="C52" s="403"/>
      <c r="D52" s="403"/>
      <c r="E52" s="403"/>
      <c r="F52" s="403"/>
      <c r="G52" s="403"/>
      <c r="H52" s="403"/>
      <c r="I52" s="403"/>
      <c r="J52" s="403"/>
      <c r="K52" s="403"/>
      <c r="L52" s="403"/>
      <c r="M52" s="403"/>
      <c r="N52" s="403"/>
      <c r="O52" s="403"/>
      <c r="P52" s="231">
        <v>1916</v>
      </c>
      <c r="Q52" s="222"/>
      <c r="R52" s="232" t="s">
        <v>299</v>
      </c>
    </row>
    <row r="53" spans="1:18" x14ac:dyDescent="0.25">
      <c r="A53" s="230">
        <v>86</v>
      </c>
      <c r="B53" s="402" t="s">
        <v>236</v>
      </c>
      <c r="C53" s="403"/>
      <c r="D53" s="403"/>
      <c r="E53" s="403"/>
      <c r="F53" s="403"/>
      <c r="G53" s="403"/>
      <c r="H53" s="403"/>
      <c r="I53" s="403"/>
      <c r="J53" s="403"/>
      <c r="K53" s="403"/>
      <c r="L53" s="403"/>
      <c r="M53" s="403"/>
      <c r="N53" s="403"/>
      <c r="O53" s="403"/>
      <c r="P53" s="231">
        <v>848</v>
      </c>
      <c r="Q53" s="222"/>
      <c r="R53" s="232" t="s">
        <v>299</v>
      </c>
    </row>
    <row r="54" spans="1:18" x14ac:dyDescent="0.25">
      <c r="A54" s="230">
        <v>87</v>
      </c>
      <c r="B54" s="402" t="s">
        <v>237</v>
      </c>
      <c r="C54" s="403"/>
      <c r="D54" s="403"/>
      <c r="E54" s="403"/>
      <c r="F54" s="403"/>
      <c r="G54" s="403"/>
      <c r="H54" s="403"/>
      <c r="I54" s="403"/>
      <c r="J54" s="403"/>
      <c r="K54" s="403"/>
      <c r="L54" s="403"/>
      <c r="M54" s="403"/>
      <c r="N54" s="403"/>
      <c r="O54" s="403"/>
      <c r="P54" s="231">
        <v>82</v>
      </c>
      <c r="Q54" s="222"/>
      <c r="R54" s="232" t="s">
        <v>299</v>
      </c>
    </row>
    <row r="55" spans="1:18" x14ac:dyDescent="0.25">
      <c r="A55" s="230">
        <v>88</v>
      </c>
      <c r="B55" s="402" t="s">
        <v>238</v>
      </c>
      <c r="C55" s="403"/>
      <c r="D55" s="403"/>
      <c r="E55" s="403"/>
      <c r="F55" s="403"/>
      <c r="G55" s="403"/>
      <c r="H55" s="403"/>
      <c r="I55" s="403"/>
      <c r="J55" s="403"/>
      <c r="K55" s="403"/>
      <c r="L55" s="403"/>
      <c r="M55" s="403"/>
      <c r="N55" s="403"/>
      <c r="O55" s="403"/>
      <c r="P55" s="231">
        <v>1123</v>
      </c>
      <c r="Q55" s="222"/>
      <c r="R55" s="232" t="s">
        <v>299</v>
      </c>
    </row>
    <row r="56" spans="1:18" x14ac:dyDescent="0.25">
      <c r="A56" s="230">
        <v>89</v>
      </c>
      <c r="B56" s="402" t="s">
        <v>239</v>
      </c>
      <c r="C56" s="403"/>
      <c r="D56" s="403"/>
      <c r="E56" s="403"/>
      <c r="F56" s="403"/>
      <c r="G56" s="403"/>
      <c r="H56" s="403"/>
      <c r="I56" s="403"/>
      <c r="J56" s="403"/>
      <c r="K56" s="403"/>
      <c r="L56" s="403"/>
      <c r="M56" s="403"/>
      <c r="N56" s="403"/>
      <c r="O56" s="403"/>
      <c r="P56" s="231">
        <v>83</v>
      </c>
      <c r="Q56" s="222"/>
      <c r="R56" s="232" t="s">
        <v>299</v>
      </c>
    </row>
    <row r="57" spans="1:18" x14ac:dyDescent="0.25">
      <c r="A57" s="230">
        <v>90</v>
      </c>
      <c r="B57" s="402" t="s">
        <v>240</v>
      </c>
      <c r="C57" s="403"/>
      <c r="D57" s="403"/>
      <c r="E57" s="403"/>
      <c r="F57" s="403"/>
      <c r="G57" s="403"/>
      <c r="H57" s="403"/>
      <c r="I57" s="403"/>
      <c r="J57" s="403"/>
      <c r="K57" s="403"/>
      <c r="L57" s="403"/>
      <c r="M57" s="403"/>
      <c r="N57" s="403"/>
      <c r="O57" s="403"/>
      <c r="P57" s="231">
        <v>173</v>
      </c>
      <c r="Q57" s="222"/>
      <c r="R57" s="232" t="s">
        <v>299</v>
      </c>
    </row>
    <row r="58" spans="1:18" x14ac:dyDescent="0.25">
      <c r="A58" s="230">
        <v>91</v>
      </c>
      <c r="B58" s="402" t="s">
        <v>241</v>
      </c>
      <c r="C58" s="403"/>
      <c r="D58" s="403"/>
      <c r="E58" s="403"/>
      <c r="F58" s="403"/>
      <c r="G58" s="403"/>
      <c r="H58" s="403"/>
      <c r="I58" s="403"/>
      <c r="J58" s="403"/>
      <c r="K58" s="403"/>
      <c r="L58" s="403"/>
      <c r="M58" s="403"/>
      <c r="N58" s="403"/>
      <c r="O58" s="403"/>
      <c r="P58" s="233">
        <v>198</v>
      </c>
      <c r="Q58" s="222"/>
      <c r="R58" s="232" t="s">
        <v>299</v>
      </c>
    </row>
    <row r="59" spans="1:18" x14ac:dyDescent="0.25">
      <c r="A59" s="230">
        <v>92</v>
      </c>
      <c r="B59" s="402" t="s">
        <v>242</v>
      </c>
      <c r="C59" s="403"/>
      <c r="D59" s="403"/>
      <c r="E59" s="403"/>
      <c r="F59" s="403"/>
      <c r="G59" s="403"/>
      <c r="H59" s="403"/>
      <c r="I59" s="403"/>
      <c r="J59" s="403"/>
      <c r="K59" s="403"/>
      <c r="L59" s="403"/>
      <c r="M59" s="403"/>
      <c r="N59" s="403"/>
      <c r="O59" s="403"/>
      <c r="P59" s="231">
        <v>54</v>
      </c>
      <c r="Q59" s="222"/>
      <c r="R59" s="232" t="s">
        <v>299</v>
      </c>
    </row>
    <row r="60" spans="1:18" x14ac:dyDescent="0.25">
      <c r="A60" s="230">
        <v>93</v>
      </c>
      <c r="B60" s="402" t="s">
        <v>243</v>
      </c>
      <c r="C60" s="403"/>
      <c r="D60" s="403"/>
      <c r="E60" s="403"/>
      <c r="F60" s="403"/>
      <c r="G60" s="403"/>
      <c r="H60" s="403"/>
      <c r="I60" s="403"/>
      <c r="J60" s="403"/>
      <c r="K60" s="403"/>
      <c r="L60" s="403"/>
      <c r="M60" s="403"/>
      <c r="N60" s="403"/>
      <c r="O60" s="403"/>
      <c r="P60" s="231">
        <v>832</v>
      </c>
      <c r="Q60" s="222"/>
      <c r="R60" s="232" t="s">
        <v>299</v>
      </c>
    </row>
    <row r="61" spans="1:18" x14ac:dyDescent="0.25">
      <c r="A61" s="230">
        <v>94</v>
      </c>
      <c r="B61" s="402" t="s">
        <v>244</v>
      </c>
      <c r="C61" s="403"/>
      <c r="D61" s="403"/>
      <c r="E61" s="403"/>
      <c r="F61" s="403"/>
      <c r="G61" s="403"/>
      <c r="H61" s="403"/>
      <c r="I61" s="403"/>
      <c r="J61" s="403"/>
      <c r="K61" s="403"/>
      <c r="L61" s="403"/>
      <c r="M61" s="403"/>
      <c r="N61" s="403"/>
      <c r="O61" s="403"/>
      <c r="P61" s="231">
        <v>1907</v>
      </c>
      <c r="Q61" s="222"/>
      <c r="R61" s="232" t="s">
        <v>299</v>
      </c>
    </row>
    <row r="62" spans="1:18" x14ac:dyDescent="0.25">
      <c r="A62" s="230">
        <v>95</v>
      </c>
      <c r="B62" s="402" t="s">
        <v>245</v>
      </c>
      <c r="C62" s="403"/>
      <c r="D62" s="403"/>
      <c r="E62" s="403"/>
      <c r="F62" s="403"/>
      <c r="G62" s="403"/>
      <c r="H62" s="403"/>
      <c r="I62" s="403"/>
      <c r="J62" s="403"/>
      <c r="K62" s="403"/>
      <c r="L62" s="403"/>
      <c r="M62" s="403"/>
      <c r="N62" s="403"/>
      <c r="O62" s="403"/>
      <c r="P62" s="231">
        <v>833</v>
      </c>
      <c r="Q62" s="222"/>
      <c r="R62" s="232" t="s">
        <v>299</v>
      </c>
    </row>
    <row r="63" spans="1:18" x14ac:dyDescent="0.25">
      <c r="A63" s="230">
        <v>96</v>
      </c>
      <c r="B63" s="402" t="s">
        <v>246</v>
      </c>
      <c r="C63" s="403"/>
      <c r="D63" s="403"/>
      <c r="E63" s="403"/>
      <c r="F63" s="403"/>
      <c r="G63" s="403"/>
      <c r="H63" s="403"/>
      <c r="I63" s="403"/>
      <c r="J63" s="403"/>
      <c r="K63" s="403"/>
      <c r="L63" s="403"/>
      <c r="M63" s="403"/>
      <c r="N63" s="403"/>
      <c r="O63" s="403"/>
      <c r="P63" s="231">
        <v>1908</v>
      </c>
      <c r="Q63" s="222"/>
      <c r="R63" s="232" t="s">
        <v>299</v>
      </c>
    </row>
    <row r="64" spans="1:18" x14ac:dyDescent="0.25">
      <c r="A64" s="234">
        <v>97</v>
      </c>
      <c r="B64" s="404" t="s">
        <v>302</v>
      </c>
      <c r="C64" s="405"/>
      <c r="D64" s="405"/>
      <c r="E64" s="235">
        <v>912</v>
      </c>
      <c r="F64" s="236"/>
      <c r="G64" s="237"/>
      <c r="H64" s="404" t="s">
        <v>303</v>
      </c>
      <c r="I64" s="405"/>
      <c r="J64" s="405"/>
      <c r="K64" s="238">
        <v>167</v>
      </c>
      <c r="L64" s="406"/>
      <c r="M64" s="407"/>
      <c r="N64" s="407"/>
      <c r="O64" s="407"/>
      <c r="P64" s="238">
        <v>747</v>
      </c>
      <c r="Q64" s="222"/>
      <c r="R64" s="239" t="s">
        <v>304</v>
      </c>
    </row>
    <row r="65" spans="1:18" x14ac:dyDescent="0.25">
      <c r="A65" s="230">
        <v>97</v>
      </c>
      <c r="B65" s="402" t="s">
        <v>195</v>
      </c>
      <c r="C65" s="403"/>
      <c r="D65" s="403"/>
      <c r="E65" s="240">
        <v>119</v>
      </c>
      <c r="F65" s="241"/>
      <c r="G65" s="242"/>
      <c r="H65" s="402" t="s">
        <v>305</v>
      </c>
      <c r="I65" s="403"/>
      <c r="J65" s="403"/>
      <c r="K65" s="231">
        <v>116</v>
      </c>
      <c r="L65" s="408"/>
      <c r="M65" s="409"/>
      <c r="N65" s="409"/>
      <c r="O65" s="409"/>
      <c r="P65" s="231">
        <v>757</v>
      </c>
      <c r="Q65" s="222"/>
      <c r="R65" s="232" t="s">
        <v>299</v>
      </c>
    </row>
    <row r="66" spans="1:18" x14ac:dyDescent="0.25">
      <c r="A66" s="230">
        <v>98</v>
      </c>
      <c r="B66" s="402" t="s">
        <v>247</v>
      </c>
      <c r="C66" s="403"/>
      <c r="D66" s="403"/>
      <c r="E66" s="403"/>
      <c r="F66" s="403"/>
      <c r="G66" s="403"/>
      <c r="H66" s="403"/>
      <c r="I66" s="403"/>
      <c r="J66" s="403"/>
      <c r="K66" s="403"/>
      <c r="L66" s="403"/>
      <c r="M66" s="403"/>
      <c r="N66" s="403"/>
      <c r="O66" s="403"/>
      <c r="P66" s="231">
        <v>58</v>
      </c>
      <c r="Q66" s="222"/>
      <c r="R66" s="232" t="s">
        <v>299</v>
      </c>
    </row>
    <row r="67" spans="1:18" x14ac:dyDescent="0.25">
      <c r="A67" s="230">
        <v>99</v>
      </c>
      <c r="B67" s="402" t="s">
        <v>248</v>
      </c>
      <c r="C67" s="403"/>
      <c r="D67" s="403"/>
      <c r="E67" s="403"/>
      <c r="F67" s="403"/>
      <c r="G67" s="403"/>
      <c r="H67" s="403"/>
      <c r="I67" s="403"/>
      <c r="J67" s="403"/>
      <c r="K67" s="403"/>
      <c r="L67" s="403"/>
      <c r="M67" s="403"/>
      <c r="N67" s="403"/>
      <c r="O67" s="403"/>
      <c r="P67" s="231">
        <v>870</v>
      </c>
      <c r="Q67" s="222"/>
      <c r="R67" s="232" t="s">
        <v>299</v>
      </c>
    </row>
    <row r="68" spans="1:18" x14ac:dyDescent="0.25">
      <c r="A68" s="230">
        <v>100</v>
      </c>
      <c r="B68" s="402" t="s">
        <v>249</v>
      </c>
      <c r="C68" s="403"/>
      <c r="D68" s="403"/>
      <c r="E68" s="403"/>
      <c r="F68" s="403"/>
      <c r="G68" s="403"/>
      <c r="H68" s="403"/>
      <c r="I68" s="403"/>
      <c r="J68" s="403"/>
      <c r="K68" s="403"/>
      <c r="L68" s="403"/>
      <c r="M68" s="403"/>
      <c r="N68" s="403"/>
      <c r="O68" s="403"/>
      <c r="P68" s="231">
        <v>1645</v>
      </c>
      <c r="Q68" s="222"/>
      <c r="R68" s="232" t="s">
        <v>299</v>
      </c>
    </row>
    <row r="69" spans="1:18" x14ac:dyDescent="0.25">
      <c r="A69" s="230">
        <v>101</v>
      </c>
      <c r="B69" s="402" t="s">
        <v>250</v>
      </c>
      <c r="C69" s="403"/>
      <c r="D69" s="403"/>
      <c r="E69" s="403"/>
      <c r="F69" s="403"/>
      <c r="G69" s="403"/>
      <c r="H69" s="403"/>
      <c r="I69" s="403"/>
      <c r="J69" s="403"/>
      <c r="K69" s="403"/>
      <c r="L69" s="403"/>
      <c r="M69" s="403"/>
      <c r="N69" s="403"/>
      <c r="O69" s="403"/>
      <c r="P69" s="231">
        <v>181</v>
      </c>
      <c r="Q69" s="222"/>
      <c r="R69" s="232" t="s">
        <v>299</v>
      </c>
    </row>
    <row r="70" spans="1:18" x14ac:dyDescent="0.25">
      <c r="A70" s="230">
        <v>102</v>
      </c>
      <c r="B70" s="402" t="s">
        <v>251</v>
      </c>
      <c r="C70" s="403"/>
      <c r="D70" s="403"/>
      <c r="E70" s="403"/>
      <c r="F70" s="403"/>
      <c r="G70" s="403"/>
      <c r="H70" s="403"/>
      <c r="I70" s="403"/>
      <c r="J70" s="403"/>
      <c r="K70" s="403"/>
      <c r="L70" s="403"/>
      <c r="M70" s="403"/>
      <c r="N70" s="403"/>
      <c r="O70" s="403"/>
      <c r="P70" s="231">
        <v>881</v>
      </c>
      <c r="Q70" s="222"/>
      <c r="R70" s="232" t="s">
        <v>299</v>
      </c>
    </row>
    <row r="71" spans="1:18" x14ac:dyDescent="0.25">
      <c r="A71" s="230">
        <v>103</v>
      </c>
      <c r="B71" s="402" t="s">
        <v>252</v>
      </c>
      <c r="C71" s="403"/>
      <c r="D71" s="403"/>
      <c r="E71" s="403"/>
      <c r="F71" s="403"/>
      <c r="G71" s="403"/>
      <c r="H71" s="403"/>
      <c r="I71" s="403"/>
      <c r="J71" s="403"/>
      <c r="K71" s="403"/>
      <c r="L71" s="403"/>
      <c r="M71" s="403"/>
      <c r="N71" s="403"/>
      <c r="O71" s="403"/>
      <c r="P71" s="231">
        <v>1646</v>
      </c>
      <c r="Q71" s="222"/>
      <c r="R71" s="232" t="s">
        <v>299</v>
      </c>
    </row>
    <row r="72" spans="1:18" x14ac:dyDescent="0.25">
      <c r="A72" s="230">
        <v>104</v>
      </c>
      <c r="B72" s="402" t="s">
        <v>253</v>
      </c>
      <c r="C72" s="403"/>
      <c r="D72" s="403"/>
      <c r="E72" s="403"/>
      <c r="F72" s="403"/>
      <c r="G72" s="403"/>
      <c r="H72" s="403"/>
      <c r="I72" s="403"/>
      <c r="J72" s="403"/>
      <c r="K72" s="403"/>
      <c r="L72" s="403"/>
      <c r="M72" s="403"/>
      <c r="N72" s="403"/>
      <c r="O72" s="403"/>
      <c r="P72" s="231">
        <v>1647</v>
      </c>
      <c r="Q72" s="222"/>
      <c r="R72" s="232" t="s">
        <v>299</v>
      </c>
    </row>
    <row r="73" spans="1:18" x14ac:dyDescent="0.25">
      <c r="A73" s="230">
        <v>105</v>
      </c>
      <c r="B73" s="402" t="s">
        <v>254</v>
      </c>
      <c r="C73" s="403"/>
      <c r="D73" s="403"/>
      <c r="E73" s="403"/>
      <c r="F73" s="403"/>
      <c r="G73" s="403"/>
      <c r="H73" s="403"/>
      <c r="I73" s="403"/>
      <c r="J73" s="403"/>
      <c r="K73" s="403"/>
      <c r="L73" s="403"/>
      <c r="M73" s="403"/>
      <c r="N73" s="403"/>
      <c r="O73" s="403"/>
      <c r="P73" s="231">
        <v>1910</v>
      </c>
      <c r="Q73" s="222"/>
      <c r="R73" s="232" t="s">
        <v>299</v>
      </c>
    </row>
    <row r="74" spans="1:18" x14ac:dyDescent="0.25">
      <c r="A74" s="230">
        <v>106</v>
      </c>
      <c r="B74" s="402" t="s">
        <v>255</v>
      </c>
      <c r="C74" s="403"/>
      <c r="D74" s="403"/>
      <c r="E74" s="403"/>
      <c r="F74" s="403"/>
      <c r="G74" s="403"/>
      <c r="H74" s="403"/>
      <c r="I74" s="403"/>
      <c r="J74" s="403"/>
      <c r="K74" s="403"/>
      <c r="L74" s="403"/>
      <c r="M74" s="403"/>
      <c r="N74" s="403"/>
      <c r="O74" s="403"/>
      <c r="P74" s="231">
        <v>1915</v>
      </c>
      <c r="Q74" s="222"/>
      <c r="R74" s="232" t="s">
        <v>299</v>
      </c>
    </row>
    <row r="75" spans="1:18" x14ac:dyDescent="0.25">
      <c r="A75" s="417" t="s">
        <v>306</v>
      </c>
      <c r="B75" s="418"/>
      <c r="C75" s="418"/>
      <c r="D75" s="418"/>
      <c r="E75" s="418"/>
      <c r="F75" s="418"/>
      <c r="G75" s="418"/>
      <c r="H75" s="418"/>
      <c r="I75" s="418"/>
      <c r="J75" s="418"/>
      <c r="K75" s="418"/>
      <c r="L75" s="418"/>
      <c r="M75" s="418"/>
      <c r="N75" s="418"/>
      <c r="O75" s="418"/>
      <c r="P75" s="418"/>
      <c r="Q75" s="418"/>
      <c r="R75" s="419"/>
    </row>
    <row r="76" spans="1:18" x14ac:dyDescent="0.25">
      <c r="A76" s="230">
        <v>107</v>
      </c>
      <c r="B76" s="402" t="s">
        <v>307</v>
      </c>
      <c r="C76" s="403"/>
      <c r="D76" s="403"/>
      <c r="E76" s="403"/>
      <c r="F76" s="403"/>
      <c r="G76" s="403"/>
      <c r="H76" s="403"/>
      <c r="I76" s="403"/>
      <c r="J76" s="403"/>
      <c r="K76" s="403"/>
      <c r="L76" s="403"/>
      <c r="M76" s="403"/>
      <c r="N76" s="403"/>
      <c r="O76" s="403"/>
      <c r="P76" s="231">
        <v>900</v>
      </c>
      <c r="Q76" s="222"/>
      <c r="R76" s="232" t="s">
        <v>275</v>
      </c>
    </row>
    <row r="77" spans="1:18" x14ac:dyDescent="0.25">
      <c r="A77" s="230">
        <v>108</v>
      </c>
      <c r="B77" s="402" t="s">
        <v>308</v>
      </c>
      <c r="C77" s="403"/>
      <c r="D77" s="403"/>
      <c r="E77" s="403"/>
      <c r="F77" s="403"/>
      <c r="G77" s="403"/>
      <c r="H77" s="403"/>
      <c r="I77" s="403"/>
      <c r="J77" s="403"/>
      <c r="K77" s="403"/>
      <c r="L77" s="403"/>
      <c r="M77" s="403"/>
      <c r="N77" s="403"/>
      <c r="O77" s="403"/>
      <c r="P77" s="243">
        <v>1796</v>
      </c>
      <c r="Q77" s="222"/>
      <c r="R77" s="232" t="s">
        <v>309</v>
      </c>
    </row>
    <row r="78" spans="1:18" x14ac:dyDescent="0.25">
      <c r="A78" s="230">
        <v>109</v>
      </c>
      <c r="B78" s="402" t="s">
        <v>310</v>
      </c>
      <c r="C78" s="403"/>
      <c r="D78" s="403"/>
      <c r="E78" s="403"/>
      <c r="F78" s="403"/>
      <c r="G78" s="403"/>
      <c r="H78" s="403"/>
      <c r="I78" s="403"/>
      <c r="J78" s="403"/>
      <c r="K78" s="403"/>
      <c r="L78" s="403"/>
      <c r="M78" s="403"/>
      <c r="N78" s="403"/>
      <c r="O78" s="403"/>
      <c r="P78" s="243">
        <v>1827</v>
      </c>
      <c r="Q78" s="222"/>
      <c r="R78" s="232" t="s">
        <v>309</v>
      </c>
    </row>
    <row r="79" spans="1:18" x14ac:dyDescent="0.25">
      <c r="A79" s="230">
        <v>110</v>
      </c>
      <c r="B79" s="420" t="s">
        <v>311</v>
      </c>
      <c r="C79" s="421"/>
      <c r="D79" s="421"/>
      <c r="E79" s="421"/>
      <c r="F79" s="421"/>
      <c r="G79" s="421"/>
      <c r="H79" s="421"/>
      <c r="I79" s="421"/>
      <c r="J79" s="421"/>
      <c r="K79" s="421"/>
      <c r="L79" s="421"/>
      <c r="M79" s="421"/>
      <c r="N79" s="421"/>
      <c r="O79" s="421"/>
      <c r="P79" s="244">
        <v>305</v>
      </c>
      <c r="Q79" s="222">
        <f>SUM(Q3:Q44)+SUM(Q47:Q74)-Q49+Q76+Q77+Q78</f>
        <v>786973.625</v>
      </c>
      <c r="R79" s="245" t="s">
        <v>312</v>
      </c>
    </row>
    <row r="80" spans="1:18" x14ac:dyDescent="0.25">
      <c r="A80" s="422" t="s">
        <v>234</v>
      </c>
      <c r="B80" s="423"/>
      <c r="C80" s="423"/>
      <c r="D80" s="423"/>
      <c r="E80" s="423"/>
      <c r="F80" s="423"/>
      <c r="G80" s="423"/>
      <c r="H80" s="423"/>
      <c r="I80" s="423"/>
      <c r="J80" s="423"/>
      <c r="K80" s="423"/>
      <c r="L80" s="423"/>
      <c r="M80" s="423"/>
      <c r="N80" s="423"/>
      <c r="O80" s="423"/>
      <c r="P80" s="423"/>
      <c r="Q80" s="423"/>
      <c r="R80" s="424"/>
    </row>
    <row r="81" spans="1:18" x14ac:dyDescent="0.25">
      <c r="A81" s="410" t="s">
        <v>313</v>
      </c>
      <c r="B81" s="411"/>
      <c r="C81" s="411"/>
      <c r="D81" s="411"/>
      <c r="E81" s="411"/>
      <c r="F81" s="411"/>
      <c r="G81" s="411"/>
      <c r="H81" s="411"/>
      <c r="I81" s="411"/>
      <c r="J81" s="411"/>
      <c r="K81" s="411"/>
      <c r="L81" s="411"/>
      <c r="M81" s="411"/>
      <c r="N81" s="411"/>
      <c r="O81" s="411"/>
      <c r="P81" s="411"/>
      <c r="Q81" s="411"/>
      <c r="R81" s="412"/>
    </row>
    <row r="82" spans="1:18" x14ac:dyDescent="0.25">
      <c r="A82" s="246">
        <v>111</v>
      </c>
      <c r="B82" s="385" t="s">
        <v>314</v>
      </c>
      <c r="C82" s="385"/>
      <c r="D82" s="385"/>
      <c r="E82" s="385"/>
      <c r="F82" s="385"/>
      <c r="G82" s="385"/>
      <c r="H82" s="385"/>
      <c r="I82" s="385"/>
      <c r="J82" s="385"/>
      <c r="K82" s="385"/>
      <c r="L82" s="385"/>
      <c r="M82" s="385"/>
      <c r="N82" s="385"/>
      <c r="O82" s="385"/>
      <c r="P82" s="247">
        <v>85</v>
      </c>
      <c r="Q82" s="248">
        <f>IF(Q79&lt;0,Q79*-1,0)</f>
        <v>0</v>
      </c>
      <c r="R82" s="223" t="s">
        <v>309</v>
      </c>
    </row>
    <row r="83" spans="1:18" x14ac:dyDescent="0.25">
      <c r="A83" s="246">
        <v>112</v>
      </c>
      <c r="B83" s="385" t="s">
        <v>315</v>
      </c>
      <c r="C83" s="385"/>
      <c r="D83" s="385"/>
      <c r="E83" s="385"/>
      <c r="F83" s="385"/>
      <c r="G83" s="385"/>
      <c r="H83" s="385"/>
      <c r="I83" s="385"/>
      <c r="J83" s="385"/>
      <c r="K83" s="385"/>
      <c r="L83" s="385"/>
      <c r="M83" s="385"/>
      <c r="N83" s="385"/>
      <c r="O83" s="385"/>
      <c r="P83" s="247">
        <v>86</v>
      </c>
      <c r="Q83" s="249"/>
      <c r="R83" s="223" t="s">
        <v>316</v>
      </c>
    </row>
    <row r="84" spans="1:18" ht="14.4" customHeight="1" x14ac:dyDescent="0.25">
      <c r="A84" s="413" t="s">
        <v>317</v>
      </c>
      <c r="B84" s="414"/>
      <c r="C84" s="414"/>
      <c r="D84" s="414"/>
      <c r="E84" s="414"/>
      <c r="F84" s="414"/>
      <c r="G84" s="414"/>
      <c r="H84" s="414"/>
      <c r="I84" s="414"/>
      <c r="J84" s="414"/>
      <c r="K84" s="414"/>
      <c r="L84" s="414"/>
      <c r="M84" s="414"/>
      <c r="N84" s="414"/>
      <c r="O84" s="414"/>
      <c r="P84" s="414"/>
      <c r="Q84" s="414"/>
      <c r="R84" s="415"/>
    </row>
    <row r="85" spans="1:18" x14ac:dyDescent="0.25">
      <c r="A85" s="246">
        <v>113</v>
      </c>
      <c r="B85" s="385" t="s">
        <v>318</v>
      </c>
      <c r="C85" s="385"/>
      <c r="D85" s="385"/>
      <c r="E85" s="385"/>
      <c r="F85" s="385"/>
      <c r="G85" s="385"/>
      <c r="H85" s="385"/>
      <c r="I85" s="385"/>
      <c r="J85" s="385"/>
      <c r="K85" s="385"/>
      <c r="L85" s="385"/>
      <c r="M85" s="385"/>
      <c r="N85" s="385"/>
      <c r="O85" s="385"/>
      <c r="P85" s="247">
        <v>87</v>
      </c>
      <c r="Q85" s="250">
        <f>Q82+Q83</f>
        <v>0</v>
      </c>
      <c r="R85" s="223" t="s">
        <v>312</v>
      </c>
    </row>
    <row r="86" spans="1:18" x14ac:dyDescent="0.25">
      <c r="A86" s="416" t="s">
        <v>319</v>
      </c>
      <c r="B86" s="416"/>
      <c r="C86" s="416"/>
      <c r="D86" s="416"/>
      <c r="E86" s="416"/>
      <c r="F86" s="416"/>
      <c r="G86" s="416"/>
      <c r="H86" s="416"/>
      <c r="I86" s="416"/>
      <c r="J86" s="416"/>
      <c r="K86" s="416"/>
      <c r="L86" s="416"/>
      <c r="M86" s="416"/>
      <c r="N86" s="416"/>
      <c r="O86" s="416"/>
      <c r="P86" s="416"/>
      <c r="Q86" s="416"/>
      <c r="R86" s="416"/>
    </row>
    <row r="87" spans="1:18" x14ac:dyDescent="0.25">
      <c r="A87" s="425" t="s">
        <v>320</v>
      </c>
      <c r="B87" s="425"/>
      <c r="C87" s="425"/>
      <c r="D87" s="425"/>
      <c r="E87" s="247">
        <v>301</v>
      </c>
      <c r="F87" s="426"/>
      <c r="G87" s="426"/>
      <c r="H87" s="426"/>
      <c r="I87" s="426"/>
      <c r="J87" s="426"/>
      <c r="K87" s="426"/>
      <c r="L87" s="426"/>
      <c r="M87" s="426"/>
      <c r="N87" s="426"/>
      <c r="O87" s="426"/>
      <c r="P87" s="427"/>
      <c r="Q87" s="428"/>
      <c r="R87" s="429"/>
    </row>
    <row r="88" spans="1:18" x14ac:dyDescent="0.25">
      <c r="A88" s="436" t="s">
        <v>256</v>
      </c>
      <c r="B88" s="436"/>
      <c r="C88" s="436"/>
      <c r="D88" s="436"/>
      <c r="E88" s="247">
        <v>306</v>
      </c>
      <c r="F88" s="437"/>
      <c r="G88" s="437"/>
      <c r="H88" s="437"/>
      <c r="I88" s="437"/>
      <c r="J88" s="437"/>
      <c r="K88" s="437"/>
      <c r="L88" s="437"/>
      <c r="M88" s="437"/>
      <c r="N88" s="437"/>
      <c r="O88" s="437"/>
      <c r="P88" s="430"/>
      <c r="Q88" s="431"/>
      <c r="R88" s="432"/>
    </row>
    <row r="89" spans="1:18" x14ac:dyDescent="0.25">
      <c r="A89" s="438" t="s">
        <v>257</v>
      </c>
      <c r="B89" s="438"/>
      <c r="C89" s="438"/>
      <c r="D89" s="438"/>
      <c r="E89" s="439">
        <v>780</v>
      </c>
      <c r="F89" s="425"/>
      <c r="G89" s="425"/>
      <c r="H89" s="425"/>
      <c r="I89" s="425"/>
      <c r="J89" s="425"/>
      <c r="K89" s="425"/>
      <c r="L89" s="425"/>
      <c r="M89" s="425"/>
      <c r="N89" s="425"/>
      <c r="O89" s="425"/>
      <c r="P89" s="430"/>
      <c r="Q89" s="431"/>
      <c r="R89" s="432"/>
    </row>
    <row r="90" spans="1:18" x14ac:dyDescent="0.25">
      <c r="A90" s="438"/>
      <c r="B90" s="438"/>
      <c r="C90" s="438"/>
      <c r="D90" s="438"/>
      <c r="E90" s="439"/>
      <c r="F90" s="440"/>
      <c r="G90" s="440"/>
      <c r="H90" s="440"/>
      <c r="I90" s="440"/>
      <c r="J90" s="440"/>
      <c r="K90" s="440"/>
      <c r="L90" s="440"/>
      <c r="M90" s="440"/>
      <c r="N90" s="440"/>
      <c r="O90" s="440"/>
      <c r="P90" s="430"/>
      <c r="Q90" s="431"/>
      <c r="R90" s="432"/>
    </row>
    <row r="91" spans="1:18" x14ac:dyDescent="0.25">
      <c r="A91" s="438"/>
      <c r="B91" s="438"/>
      <c r="C91" s="438"/>
      <c r="D91" s="438"/>
      <c r="E91" s="439"/>
      <c r="F91" s="425"/>
      <c r="G91" s="425"/>
      <c r="H91" s="425"/>
      <c r="I91" s="425"/>
      <c r="J91" s="425"/>
      <c r="K91" s="425"/>
      <c r="L91" s="425"/>
      <c r="M91" s="425"/>
      <c r="N91" s="425"/>
      <c r="O91" s="425"/>
      <c r="P91" s="430"/>
      <c r="Q91" s="431"/>
      <c r="R91" s="432"/>
    </row>
    <row r="92" spans="1:18" x14ac:dyDescent="0.25">
      <c r="A92" s="438"/>
      <c r="B92" s="438"/>
      <c r="C92" s="438"/>
      <c r="D92" s="438"/>
      <c r="E92" s="439"/>
      <c r="F92" s="440"/>
      <c r="G92" s="440"/>
      <c r="H92" s="440"/>
      <c r="I92" s="440"/>
      <c r="J92" s="440"/>
      <c r="K92" s="440"/>
      <c r="L92" s="440"/>
      <c r="M92" s="440"/>
      <c r="N92" s="440"/>
      <c r="O92" s="440"/>
      <c r="P92" s="430"/>
      <c r="Q92" s="431"/>
      <c r="R92" s="432"/>
    </row>
    <row r="93" spans="1:18" x14ac:dyDescent="0.25">
      <c r="A93" s="438"/>
      <c r="B93" s="438"/>
      <c r="C93" s="438"/>
      <c r="D93" s="438"/>
      <c r="E93" s="439"/>
      <c r="F93" s="440"/>
      <c r="G93" s="440"/>
      <c r="H93" s="440"/>
      <c r="I93" s="440"/>
      <c r="J93" s="440"/>
      <c r="K93" s="440"/>
      <c r="L93" s="440"/>
      <c r="M93" s="440"/>
      <c r="N93" s="440"/>
      <c r="O93" s="440"/>
      <c r="P93" s="433"/>
      <c r="Q93" s="434"/>
      <c r="R93" s="435"/>
    </row>
    <row r="94" spans="1:18" x14ac:dyDescent="0.25">
      <c r="A94" s="445" t="s">
        <v>321</v>
      </c>
      <c r="B94" s="445"/>
      <c r="C94" s="445"/>
      <c r="D94" s="445"/>
      <c r="E94" s="445"/>
      <c r="F94" s="445"/>
      <c r="G94" s="445"/>
      <c r="H94" s="445"/>
      <c r="I94" s="445"/>
      <c r="J94" s="445"/>
      <c r="K94" s="445"/>
      <c r="L94" s="445"/>
      <c r="M94" s="445"/>
      <c r="N94" s="445"/>
      <c r="O94" s="445"/>
      <c r="P94" s="445"/>
      <c r="Q94" s="445"/>
      <c r="R94" s="445"/>
    </row>
    <row r="95" spans="1:18" x14ac:dyDescent="0.25">
      <c r="A95" s="252">
        <v>114</v>
      </c>
      <c r="B95" s="385" t="s">
        <v>322</v>
      </c>
      <c r="C95" s="385"/>
      <c r="D95" s="385"/>
      <c r="E95" s="385"/>
      <c r="F95" s="385"/>
      <c r="G95" s="385"/>
      <c r="H95" s="385"/>
      <c r="I95" s="385"/>
      <c r="J95" s="385"/>
      <c r="K95" s="385"/>
      <c r="L95" s="385"/>
      <c r="M95" s="385"/>
      <c r="N95" s="385"/>
      <c r="O95" s="385"/>
      <c r="P95" s="247">
        <v>90</v>
      </c>
      <c r="Q95" s="253">
        <f>+Q79</f>
        <v>786973.625</v>
      </c>
      <c r="R95" s="223" t="s">
        <v>309</v>
      </c>
    </row>
    <row r="96" spans="1:18" x14ac:dyDescent="0.25">
      <c r="A96" s="252">
        <v>115</v>
      </c>
      <c r="B96" s="393" t="s">
        <v>323</v>
      </c>
      <c r="C96" s="393"/>
      <c r="D96" s="393"/>
      <c r="E96" s="393"/>
      <c r="F96" s="393"/>
      <c r="G96" s="393"/>
      <c r="H96" s="393"/>
      <c r="I96" s="393"/>
      <c r="J96" s="393"/>
      <c r="K96" s="393"/>
      <c r="L96" s="393"/>
      <c r="M96" s="393"/>
      <c r="N96" s="393"/>
      <c r="O96" s="254">
        <v>0.01</v>
      </c>
      <c r="P96" s="247">
        <v>39</v>
      </c>
      <c r="Q96" s="253">
        <f>Q95*O96</f>
        <v>7869.7362499999999</v>
      </c>
      <c r="R96" s="223" t="s">
        <v>309</v>
      </c>
    </row>
    <row r="97" spans="1:18" x14ac:dyDescent="0.25">
      <c r="A97" s="252">
        <v>116</v>
      </c>
      <c r="B97" s="444" t="s">
        <v>324</v>
      </c>
      <c r="C97" s="444"/>
      <c r="D97" s="444"/>
      <c r="E97" s="444"/>
      <c r="F97" s="444"/>
      <c r="G97" s="444"/>
      <c r="H97" s="444"/>
      <c r="I97" s="444"/>
      <c r="J97" s="444"/>
      <c r="K97" s="444"/>
      <c r="L97" s="444"/>
      <c r="M97" s="444"/>
      <c r="N97" s="444"/>
      <c r="O97" s="444"/>
      <c r="P97" s="247">
        <v>91</v>
      </c>
      <c r="Q97" s="253">
        <f>Q95+Q96</f>
        <v>794843.36124999996</v>
      </c>
      <c r="R97" s="223" t="s">
        <v>312</v>
      </c>
    </row>
    <row r="98" spans="1:18" x14ac:dyDescent="0.25">
      <c r="A98" s="441" t="s">
        <v>258</v>
      </c>
      <c r="B98" s="416"/>
      <c r="C98" s="416"/>
      <c r="D98" s="416"/>
      <c r="E98" s="416"/>
      <c r="F98" s="416"/>
      <c r="G98" s="416"/>
      <c r="H98" s="416"/>
      <c r="I98" s="416"/>
      <c r="J98" s="416"/>
      <c r="K98" s="416"/>
      <c r="L98" s="416"/>
      <c r="M98" s="416"/>
      <c r="N98" s="416"/>
      <c r="O98" s="416"/>
      <c r="P98" s="416"/>
      <c r="Q98" s="416"/>
      <c r="R98" s="416"/>
    </row>
    <row r="99" spans="1:18" x14ac:dyDescent="0.25">
      <c r="A99" s="252">
        <v>117</v>
      </c>
      <c r="B99" s="385" t="s">
        <v>259</v>
      </c>
      <c r="C99" s="385"/>
      <c r="D99" s="385"/>
      <c r="E99" s="385"/>
      <c r="F99" s="385"/>
      <c r="G99" s="385"/>
      <c r="H99" s="385"/>
      <c r="I99" s="385"/>
      <c r="J99" s="385"/>
      <c r="K99" s="385"/>
      <c r="L99" s="385"/>
      <c r="M99" s="385"/>
      <c r="N99" s="385"/>
      <c r="O99" s="385"/>
      <c r="P99" s="247">
        <v>92</v>
      </c>
      <c r="Q99" s="253"/>
      <c r="R99" s="223" t="s">
        <v>309</v>
      </c>
    </row>
    <row r="100" spans="1:18" x14ac:dyDescent="0.25">
      <c r="A100" s="252">
        <v>118</v>
      </c>
      <c r="B100" s="442" t="s">
        <v>260</v>
      </c>
      <c r="C100" s="443"/>
      <c r="D100" s="443"/>
      <c r="E100" s="443"/>
      <c r="F100" s="443"/>
      <c r="G100" s="443"/>
      <c r="H100" s="443"/>
      <c r="I100" s="443"/>
      <c r="J100" s="443"/>
      <c r="K100" s="443"/>
      <c r="L100" s="443"/>
      <c r="M100" s="443"/>
      <c r="N100" s="443"/>
      <c r="O100" s="443"/>
      <c r="P100" s="247">
        <v>93</v>
      </c>
      <c r="Q100" s="253"/>
      <c r="R100" s="223" t="s">
        <v>309</v>
      </c>
    </row>
    <row r="101" spans="1:18" x14ac:dyDescent="0.25">
      <c r="A101" s="252">
        <v>119</v>
      </c>
      <c r="B101" s="444" t="s">
        <v>261</v>
      </c>
      <c r="C101" s="444"/>
      <c r="D101" s="444"/>
      <c r="E101" s="444"/>
      <c r="F101" s="444"/>
      <c r="G101" s="444"/>
      <c r="H101" s="444"/>
      <c r="I101" s="444"/>
      <c r="J101" s="444"/>
      <c r="K101" s="444"/>
      <c r="L101" s="444"/>
      <c r="M101" s="444"/>
      <c r="N101" s="444"/>
      <c r="O101" s="444"/>
      <c r="P101" s="247">
        <v>94</v>
      </c>
      <c r="Q101" s="253"/>
      <c r="R101" s="223" t="s">
        <v>312</v>
      </c>
    </row>
  </sheetData>
  <mergeCells count="182">
    <mergeCell ref="A98:R98"/>
    <mergeCell ref="B99:O99"/>
    <mergeCell ref="B100:O100"/>
    <mergeCell ref="B101:O101"/>
    <mergeCell ref="F92:O92"/>
    <mergeCell ref="F93:O93"/>
    <mergeCell ref="A94:R94"/>
    <mergeCell ref="B95:O95"/>
    <mergeCell ref="B96:N96"/>
    <mergeCell ref="B97:O97"/>
    <mergeCell ref="A87:D87"/>
    <mergeCell ref="F87:O87"/>
    <mergeCell ref="P87:R93"/>
    <mergeCell ref="A88:D88"/>
    <mergeCell ref="F88:O88"/>
    <mergeCell ref="A89:D93"/>
    <mergeCell ref="E89:E93"/>
    <mergeCell ref="F89:O89"/>
    <mergeCell ref="F90:O90"/>
    <mergeCell ref="F91:O91"/>
    <mergeCell ref="A81:R81"/>
    <mergeCell ref="B82:O82"/>
    <mergeCell ref="B83:O83"/>
    <mergeCell ref="A84:R84"/>
    <mergeCell ref="B85:O85"/>
    <mergeCell ref="A86:R86"/>
    <mergeCell ref="A75:R75"/>
    <mergeCell ref="B76:O76"/>
    <mergeCell ref="B77:O77"/>
    <mergeCell ref="B78:O78"/>
    <mergeCell ref="B79:O79"/>
    <mergeCell ref="A80:R80"/>
    <mergeCell ref="B69:O69"/>
    <mergeCell ref="B70:O70"/>
    <mergeCell ref="B71:O71"/>
    <mergeCell ref="B72:O72"/>
    <mergeCell ref="B73:O73"/>
    <mergeCell ref="B74:O74"/>
    <mergeCell ref="B65:D65"/>
    <mergeCell ref="H65:J65"/>
    <mergeCell ref="L65:O65"/>
    <mergeCell ref="B66:O66"/>
    <mergeCell ref="B67:O67"/>
    <mergeCell ref="B68:O68"/>
    <mergeCell ref="B59:O59"/>
    <mergeCell ref="B60:O60"/>
    <mergeCell ref="B61:O61"/>
    <mergeCell ref="B62:O62"/>
    <mergeCell ref="B63:O63"/>
    <mergeCell ref="B64:D64"/>
    <mergeCell ref="H64:J64"/>
    <mergeCell ref="L64:O64"/>
    <mergeCell ref="B53:O53"/>
    <mergeCell ref="B54:O54"/>
    <mergeCell ref="B55:O55"/>
    <mergeCell ref="B56:O56"/>
    <mergeCell ref="B57:O57"/>
    <mergeCell ref="B58:O58"/>
    <mergeCell ref="B47:F47"/>
    <mergeCell ref="H47:J47"/>
    <mergeCell ref="L47:O47"/>
    <mergeCell ref="A48:A52"/>
    <mergeCell ref="B48:O48"/>
    <mergeCell ref="B49:O49"/>
    <mergeCell ref="B50:O50"/>
    <mergeCell ref="B51:O51"/>
    <mergeCell ref="B52:O52"/>
    <mergeCell ref="B41:O41"/>
    <mergeCell ref="B42:O42"/>
    <mergeCell ref="B43:O43"/>
    <mergeCell ref="B44:O44"/>
    <mergeCell ref="A45:R45"/>
    <mergeCell ref="A46:R46"/>
    <mergeCell ref="B35:O35"/>
    <mergeCell ref="B36:O36"/>
    <mergeCell ref="B37:O37"/>
    <mergeCell ref="B38:O38"/>
    <mergeCell ref="B39:O39"/>
    <mergeCell ref="B40:O40"/>
    <mergeCell ref="B33:F33"/>
    <mergeCell ref="H33:J33"/>
    <mergeCell ref="L33:O33"/>
    <mergeCell ref="B34:F34"/>
    <mergeCell ref="H34:J34"/>
    <mergeCell ref="K34:O34"/>
    <mergeCell ref="B31:F31"/>
    <mergeCell ref="H31:J31"/>
    <mergeCell ref="L31:O31"/>
    <mergeCell ref="B32:F32"/>
    <mergeCell ref="H32:J32"/>
    <mergeCell ref="L32:O32"/>
    <mergeCell ref="B29:F29"/>
    <mergeCell ref="H29:J29"/>
    <mergeCell ref="K29:O29"/>
    <mergeCell ref="B30:F30"/>
    <mergeCell ref="H30:J30"/>
    <mergeCell ref="K30:O30"/>
    <mergeCell ref="B27:F27"/>
    <mergeCell ref="H27:J27"/>
    <mergeCell ref="K27:O27"/>
    <mergeCell ref="B28:F28"/>
    <mergeCell ref="H28:J28"/>
    <mergeCell ref="L28:O28"/>
    <mergeCell ref="B25:F25"/>
    <mergeCell ref="H25:J25"/>
    <mergeCell ref="L25:O25"/>
    <mergeCell ref="B26:F26"/>
    <mergeCell ref="H26:J26"/>
    <mergeCell ref="L26:O26"/>
    <mergeCell ref="R22:R24"/>
    <mergeCell ref="B23:F23"/>
    <mergeCell ref="H23:J23"/>
    <mergeCell ref="K23:O23"/>
    <mergeCell ref="B24:F24"/>
    <mergeCell ref="H24:J24"/>
    <mergeCell ref="K24:O24"/>
    <mergeCell ref="B21:F21"/>
    <mergeCell ref="H21:J21"/>
    <mergeCell ref="K21:O21"/>
    <mergeCell ref="A22:A24"/>
    <mergeCell ref="B22:F22"/>
    <mergeCell ref="K22:O22"/>
    <mergeCell ref="B19:F19"/>
    <mergeCell ref="H19:J19"/>
    <mergeCell ref="K19:O19"/>
    <mergeCell ref="B20:F20"/>
    <mergeCell ref="H20:J20"/>
    <mergeCell ref="K20:O20"/>
    <mergeCell ref="B18:F18"/>
    <mergeCell ref="H18:J18"/>
    <mergeCell ref="L18:O18"/>
    <mergeCell ref="K14:O14"/>
    <mergeCell ref="B15:F15"/>
    <mergeCell ref="H15:J15"/>
    <mergeCell ref="L15:O15"/>
    <mergeCell ref="B16:F16"/>
    <mergeCell ref="H16:J16"/>
    <mergeCell ref="L16:O16"/>
    <mergeCell ref="R12:R17"/>
    <mergeCell ref="B13:F13"/>
    <mergeCell ref="H13:J13"/>
    <mergeCell ref="L13:O13"/>
    <mergeCell ref="B14:F14"/>
    <mergeCell ref="H14:J14"/>
    <mergeCell ref="B17:F17"/>
    <mergeCell ref="H17:J17"/>
    <mergeCell ref="L17:O17"/>
    <mergeCell ref="B11:F11"/>
    <mergeCell ref="H11:J11"/>
    <mergeCell ref="K11:O11"/>
    <mergeCell ref="A7:A11"/>
    <mergeCell ref="B7:F7"/>
    <mergeCell ref="H7:J7"/>
    <mergeCell ref="L7:O7"/>
    <mergeCell ref="A12:A17"/>
    <mergeCell ref="B12:F12"/>
    <mergeCell ref="H12:J12"/>
    <mergeCell ref="L12:O12"/>
    <mergeCell ref="A1:R1"/>
    <mergeCell ref="A2:R2"/>
    <mergeCell ref="B3:F3"/>
    <mergeCell ref="G3:J3"/>
    <mergeCell ref="K3:O3"/>
    <mergeCell ref="B4:F4"/>
    <mergeCell ref="H4:J4"/>
    <mergeCell ref="L4:O4"/>
    <mergeCell ref="R7:R11"/>
    <mergeCell ref="B8:F8"/>
    <mergeCell ref="H8:J8"/>
    <mergeCell ref="L8:O8"/>
    <mergeCell ref="B9:F9"/>
    <mergeCell ref="H9:J9"/>
    <mergeCell ref="B5:F5"/>
    <mergeCell ref="H5:J5"/>
    <mergeCell ref="L5:O5"/>
    <mergeCell ref="B6:F6"/>
    <mergeCell ref="H6:J6"/>
    <mergeCell ref="L6:O6"/>
    <mergeCell ref="K9:O9"/>
    <mergeCell ref="B10:F10"/>
    <mergeCell ref="H10:J10"/>
    <mergeCell ref="K10:O1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FCC85C-1DC8-430E-AD29-B7D3F417C752}">
  <dimension ref="A1:T123"/>
  <sheetViews>
    <sheetView showGridLines="0" topLeftCell="C95" zoomScale="85" zoomScaleNormal="85" workbookViewId="0">
      <selection activeCell="O100" sqref="O100"/>
    </sheetView>
  </sheetViews>
  <sheetFormatPr baseColWidth="10" defaultRowHeight="13.8" x14ac:dyDescent="0.25"/>
  <cols>
    <col min="1" max="1" width="41.88671875" style="219" customWidth="1"/>
    <col min="2" max="2" width="23.77734375" style="219" customWidth="1"/>
    <col min="3" max="3" width="14.88671875" style="219" customWidth="1"/>
    <col min="4" max="4" width="8.6640625" style="219" customWidth="1"/>
    <col min="5" max="5" width="16.109375" style="219" customWidth="1"/>
    <col min="6" max="6" width="10.6640625" style="219" customWidth="1"/>
    <col min="7" max="7" width="15.5546875" style="267" customWidth="1"/>
    <col min="8" max="8" width="11.33203125" style="219" customWidth="1"/>
    <col min="9" max="9" width="16.109375" style="267" customWidth="1"/>
    <col min="10" max="10" width="11.33203125" style="219" customWidth="1"/>
    <col min="11" max="11" width="16.109375" style="267" customWidth="1"/>
    <col min="12" max="12" width="11.33203125" style="219" customWidth="1"/>
    <col min="13" max="13" width="16.109375" style="267" customWidth="1"/>
    <col min="14" max="14" width="11.33203125" style="219" customWidth="1"/>
    <col min="15" max="15" width="16.109375" style="267" customWidth="1"/>
    <col min="16" max="16" width="11.33203125" style="219" customWidth="1"/>
    <col min="17" max="17" width="16.109375" style="267" customWidth="1"/>
    <col min="18" max="18" width="17" style="219" customWidth="1"/>
    <col min="19" max="16384" width="11.5546875" style="219"/>
  </cols>
  <sheetData>
    <row r="1" spans="1:7" x14ac:dyDescent="0.25">
      <c r="A1" s="447" t="s">
        <v>397</v>
      </c>
      <c r="B1" s="448"/>
      <c r="C1" s="448"/>
      <c r="D1" s="448"/>
      <c r="E1" s="448"/>
      <c r="F1" s="448"/>
      <c r="G1" s="449"/>
    </row>
    <row r="2" spans="1:7" x14ac:dyDescent="0.25">
      <c r="A2" s="450"/>
      <c r="B2" s="450"/>
      <c r="C2" s="450"/>
      <c r="D2" s="256"/>
      <c r="E2" s="451" t="s">
        <v>330</v>
      </c>
      <c r="F2" s="451"/>
      <c r="G2" s="256"/>
    </row>
    <row r="3" spans="1:7" x14ac:dyDescent="0.25">
      <c r="A3" s="446" t="s">
        <v>331</v>
      </c>
      <c r="B3" s="446"/>
      <c r="C3" s="446"/>
      <c r="D3" s="258">
        <v>1400</v>
      </c>
      <c r="E3" s="457">
        <f>+'RRE 14 D) N°3'!C54</f>
        <v>987062100</v>
      </c>
      <c r="F3" s="458"/>
      <c r="G3" s="257" t="s">
        <v>275</v>
      </c>
    </row>
    <row r="4" spans="1:7" x14ac:dyDescent="0.25">
      <c r="A4" s="446" t="s">
        <v>332</v>
      </c>
      <c r="B4" s="446"/>
      <c r="C4" s="446"/>
      <c r="D4" s="258">
        <v>1817</v>
      </c>
      <c r="E4" s="457"/>
      <c r="F4" s="458"/>
      <c r="G4" s="257" t="s">
        <v>275</v>
      </c>
    </row>
    <row r="5" spans="1:7" x14ac:dyDescent="0.25">
      <c r="A5" s="446" t="s">
        <v>333</v>
      </c>
      <c r="B5" s="446"/>
      <c r="C5" s="446"/>
      <c r="D5" s="258">
        <v>1401</v>
      </c>
      <c r="E5" s="457"/>
      <c r="F5" s="458"/>
      <c r="G5" s="257" t="s">
        <v>275</v>
      </c>
    </row>
    <row r="6" spans="1:7" x14ac:dyDescent="0.25">
      <c r="A6" s="446" t="s">
        <v>334</v>
      </c>
      <c r="B6" s="446"/>
      <c r="C6" s="446"/>
      <c r="D6" s="258">
        <v>1402</v>
      </c>
      <c r="E6" s="457"/>
      <c r="F6" s="458"/>
      <c r="G6" s="257" t="s">
        <v>275</v>
      </c>
    </row>
    <row r="7" spans="1:7" x14ac:dyDescent="0.25">
      <c r="A7" s="446" t="s">
        <v>335</v>
      </c>
      <c r="B7" s="446"/>
      <c r="C7" s="446"/>
      <c r="D7" s="258">
        <v>1403</v>
      </c>
      <c r="E7" s="457"/>
      <c r="F7" s="458"/>
      <c r="G7" s="257" t="s">
        <v>275</v>
      </c>
    </row>
    <row r="8" spans="1:7" x14ac:dyDescent="0.25">
      <c r="A8" s="446" t="s">
        <v>336</v>
      </c>
      <c r="B8" s="446"/>
      <c r="C8" s="446"/>
      <c r="D8" s="258">
        <v>1587</v>
      </c>
      <c r="E8" s="457"/>
      <c r="F8" s="458"/>
      <c r="G8" s="257" t="s">
        <v>275</v>
      </c>
    </row>
    <row r="9" spans="1:7" x14ac:dyDescent="0.25">
      <c r="A9" s="446" t="s">
        <v>337</v>
      </c>
      <c r="B9" s="446"/>
      <c r="C9" s="446"/>
      <c r="D9" s="258">
        <v>1588</v>
      </c>
      <c r="E9" s="457"/>
      <c r="F9" s="458"/>
      <c r="G9" s="257" t="s">
        <v>275</v>
      </c>
    </row>
    <row r="10" spans="1:7" x14ac:dyDescent="0.25">
      <c r="A10" s="446" t="s">
        <v>338</v>
      </c>
      <c r="B10" s="446"/>
      <c r="C10" s="446"/>
      <c r="D10" s="258">
        <v>1404</v>
      </c>
      <c r="E10" s="457"/>
      <c r="F10" s="458"/>
      <c r="G10" s="257" t="s">
        <v>275</v>
      </c>
    </row>
    <row r="11" spans="1:7" x14ac:dyDescent="0.25">
      <c r="A11" s="446" t="s">
        <v>339</v>
      </c>
      <c r="B11" s="446"/>
      <c r="C11" s="446"/>
      <c r="D11" s="258">
        <v>1405</v>
      </c>
      <c r="E11" s="457"/>
      <c r="F11" s="458"/>
      <c r="G11" s="257" t="s">
        <v>275</v>
      </c>
    </row>
    <row r="12" spans="1:7" x14ac:dyDescent="0.25">
      <c r="A12" s="452" t="s">
        <v>340</v>
      </c>
      <c r="B12" s="452"/>
      <c r="C12" s="452"/>
      <c r="D12" s="258">
        <v>1410</v>
      </c>
      <c r="E12" s="457">
        <f>SUM(E3:F11)</f>
        <v>987062100</v>
      </c>
      <c r="F12" s="458"/>
      <c r="G12" s="257" t="s">
        <v>341</v>
      </c>
    </row>
    <row r="13" spans="1:7" x14ac:dyDescent="0.25">
      <c r="A13" s="446" t="s">
        <v>342</v>
      </c>
      <c r="B13" s="446"/>
      <c r="C13" s="446"/>
      <c r="D13" s="258">
        <v>1406</v>
      </c>
      <c r="E13" s="457"/>
      <c r="F13" s="458"/>
      <c r="G13" s="257" t="s">
        <v>299</v>
      </c>
    </row>
    <row r="14" spans="1:7" x14ac:dyDescent="0.25">
      <c r="A14" s="446" t="s">
        <v>343</v>
      </c>
      <c r="B14" s="446"/>
      <c r="C14" s="446"/>
      <c r="D14" s="258">
        <v>1407</v>
      </c>
      <c r="E14" s="457"/>
      <c r="F14" s="458"/>
      <c r="G14" s="257" t="s">
        <v>299</v>
      </c>
    </row>
    <row r="15" spans="1:7" x14ac:dyDescent="0.25">
      <c r="A15" s="446" t="s">
        <v>344</v>
      </c>
      <c r="B15" s="446"/>
      <c r="C15" s="446"/>
      <c r="D15" s="258">
        <v>1408</v>
      </c>
      <c r="E15" s="457"/>
      <c r="F15" s="458"/>
      <c r="G15" s="257" t="s">
        <v>299</v>
      </c>
    </row>
    <row r="16" spans="1:7" x14ac:dyDescent="0.25">
      <c r="A16" s="446" t="s">
        <v>345</v>
      </c>
      <c r="B16" s="446"/>
      <c r="C16" s="446"/>
      <c r="D16" s="258">
        <v>1409</v>
      </c>
      <c r="E16" s="457"/>
      <c r="F16" s="458"/>
      <c r="G16" s="257" t="s">
        <v>299</v>
      </c>
    </row>
    <row r="17" spans="1:7" x14ac:dyDescent="0.25">
      <c r="A17" s="446" t="s">
        <v>346</v>
      </c>
      <c r="B17" s="446"/>
      <c r="C17" s="446"/>
      <c r="D17" s="258">
        <v>1818</v>
      </c>
      <c r="E17" s="457"/>
      <c r="F17" s="458"/>
      <c r="G17" s="257" t="s">
        <v>299</v>
      </c>
    </row>
    <row r="18" spans="1:7" x14ac:dyDescent="0.25">
      <c r="A18" s="446" t="s">
        <v>347</v>
      </c>
      <c r="B18" s="446"/>
      <c r="C18" s="446"/>
      <c r="D18" s="258">
        <v>1429</v>
      </c>
      <c r="E18" s="457"/>
      <c r="F18" s="458"/>
      <c r="G18" s="257" t="s">
        <v>299</v>
      </c>
    </row>
    <row r="19" spans="1:7" x14ac:dyDescent="0.25">
      <c r="A19" s="446" t="s">
        <v>348</v>
      </c>
      <c r="B19" s="446"/>
      <c r="C19" s="446"/>
      <c r="D19" s="258">
        <v>1411</v>
      </c>
      <c r="E19" s="457"/>
      <c r="F19" s="458"/>
      <c r="G19" s="257" t="s">
        <v>299</v>
      </c>
    </row>
    <row r="20" spans="1:7" x14ac:dyDescent="0.25">
      <c r="A20" s="446" t="s">
        <v>349</v>
      </c>
      <c r="B20" s="446"/>
      <c r="C20" s="446"/>
      <c r="D20" s="258">
        <v>1412</v>
      </c>
      <c r="E20" s="457"/>
      <c r="F20" s="458"/>
      <c r="G20" s="257" t="s">
        <v>299</v>
      </c>
    </row>
    <row r="21" spans="1:7" x14ac:dyDescent="0.25">
      <c r="A21" s="446" t="s">
        <v>350</v>
      </c>
      <c r="B21" s="446"/>
      <c r="C21" s="446"/>
      <c r="D21" s="258">
        <v>1413</v>
      </c>
      <c r="E21" s="457"/>
      <c r="F21" s="458"/>
      <c r="G21" s="257" t="s">
        <v>299</v>
      </c>
    </row>
    <row r="22" spans="1:7" x14ac:dyDescent="0.25">
      <c r="A22" s="446" t="s">
        <v>351</v>
      </c>
      <c r="B22" s="446"/>
      <c r="C22" s="446"/>
      <c r="D22" s="258">
        <v>1415</v>
      </c>
      <c r="E22" s="457"/>
      <c r="F22" s="458"/>
      <c r="G22" s="257" t="s">
        <v>299</v>
      </c>
    </row>
    <row r="23" spans="1:7" x14ac:dyDescent="0.25">
      <c r="A23" s="446" t="s">
        <v>352</v>
      </c>
      <c r="B23" s="446"/>
      <c r="C23" s="446"/>
      <c r="D23" s="258">
        <v>1416</v>
      </c>
      <c r="E23" s="457"/>
      <c r="F23" s="458"/>
      <c r="G23" s="257" t="s">
        <v>299</v>
      </c>
    </row>
    <row r="24" spans="1:7" x14ac:dyDescent="0.25">
      <c r="A24" s="446" t="s">
        <v>353</v>
      </c>
      <c r="B24" s="446"/>
      <c r="C24" s="446"/>
      <c r="D24" s="258">
        <v>1417</v>
      </c>
      <c r="E24" s="457"/>
      <c r="F24" s="458"/>
      <c r="G24" s="257" t="s">
        <v>299</v>
      </c>
    </row>
    <row r="25" spans="1:7" x14ac:dyDescent="0.25">
      <c r="A25" s="446" t="s">
        <v>354</v>
      </c>
      <c r="B25" s="446"/>
      <c r="C25" s="446"/>
      <c r="D25" s="258">
        <v>1418</v>
      </c>
      <c r="E25" s="457"/>
      <c r="F25" s="458"/>
      <c r="G25" s="257" t="s">
        <v>299</v>
      </c>
    </row>
    <row r="26" spans="1:7" x14ac:dyDescent="0.25">
      <c r="A26" s="446" t="s">
        <v>355</v>
      </c>
      <c r="B26" s="446"/>
      <c r="C26" s="446"/>
      <c r="D26" s="258">
        <v>1419</v>
      </c>
      <c r="E26" s="457"/>
      <c r="F26" s="458"/>
      <c r="G26" s="257" t="s">
        <v>299</v>
      </c>
    </row>
    <row r="27" spans="1:7" x14ac:dyDescent="0.25">
      <c r="A27" s="446" t="s">
        <v>356</v>
      </c>
      <c r="B27" s="446"/>
      <c r="C27" s="446"/>
      <c r="D27" s="258">
        <v>1421</v>
      </c>
      <c r="E27" s="457"/>
      <c r="F27" s="458"/>
      <c r="G27" s="257" t="s">
        <v>299</v>
      </c>
    </row>
    <row r="28" spans="1:7" x14ac:dyDescent="0.25">
      <c r="A28" s="446" t="s">
        <v>357</v>
      </c>
      <c r="B28" s="446"/>
      <c r="C28" s="446"/>
      <c r="D28" s="258">
        <v>1422</v>
      </c>
      <c r="E28" s="457"/>
      <c r="F28" s="458"/>
      <c r="G28" s="257" t="s">
        <v>299</v>
      </c>
    </row>
    <row r="29" spans="1:7" x14ac:dyDescent="0.25">
      <c r="A29" s="446" t="s">
        <v>358</v>
      </c>
      <c r="B29" s="446"/>
      <c r="C29" s="446"/>
      <c r="D29" s="258">
        <v>1423</v>
      </c>
      <c r="E29" s="457"/>
      <c r="F29" s="458"/>
      <c r="G29" s="257" t="s">
        <v>299</v>
      </c>
    </row>
    <row r="30" spans="1:7" x14ac:dyDescent="0.25">
      <c r="A30" s="446" t="s">
        <v>359</v>
      </c>
      <c r="B30" s="446"/>
      <c r="C30" s="446"/>
      <c r="D30" s="258">
        <v>1424</v>
      </c>
      <c r="E30" s="457">
        <f>+'RRE 14 D) N°3'!C55</f>
        <v>-698470330</v>
      </c>
      <c r="F30" s="458"/>
      <c r="G30" s="257" t="s">
        <v>299</v>
      </c>
    </row>
    <row r="31" spans="1:7" x14ac:dyDescent="0.25">
      <c r="A31" s="446" t="s">
        <v>360</v>
      </c>
      <c r="B31" s="446"/>
      <c r="C31" s="446"/>
      <c r="D31" s="258">
        <v>1425</v>
      </c>
      <c r="E31" s="457"/>
      <c r="F31" s="458"/>
      <c r="G31" s="257" t="s">
        <v>299</v>
      </c>
    </row>
    <row r="32" spans="1:7" x14ac:dyDescent="0.25">
      <c r="A32" s="446" t="s">
        <v>361</v>
      </c>
      <c r="B32" s="446"/>
      <c r="C32" s="446"/>
      <c r="D32" s="258">
        <v>1426</v>
      </c>
      <c r="E32" s="457"/>
      <c r="F32" s="458"/>
      <c r="G32" s="257" t="s">
        <v>299</v>
      </c>
    </row>
    <row r="33" spans="1:7" x14ac:dyDescent="0.25">
      <c r="A33" s="446" t="s">
        <v>362</v>
      </c>
      <c r="B33" s="446"/>
      <c r="C33" s="446"/>
      <c r="D33" s="258">
        <v>1427</v>
      </c>
      <c r="E33" s="457"/>
      <c r="F33" s="458"/>
      <c r="G33" s="257" t="s">
        <v>299</v>
      </c>
    </row>
    <row r="34" spans="1:7" x14ac:dyDescent="0.25">
      <c r="A34" s="446" t="s">
        <v>363</v>
      </c>
      <c r="B34" s="446"/>
      <c r="C34" s="446"/>
      <c r="D34" s="258">
        <v>1428</v>
      </c>
      <c r="E34" s="457"/>
      <c r="F34" s="458"/>
      <c r="G34" s="257" t="s">
        <v>299</v>
      </c>
    </row>
    <row r="35" spans="1:7" x14ac:dyDescent="0.25">
      <c r="A35" s="452" t="s">
        <v>364</v>
      </c>
      <c r="B35" s="452"/>
      <c r="C35" s="452"/>
      <c r="D35" s="258">
        <v>1430</v>
      </c>
      <c r="E35" s="457">
        <f>SUM(E13:F34)</f>
        <v>-698470330</v>
      </c>
      <c r="F35" s="458"/>
      <c r="G35" s="257" t="s">
        <v>341</v>
      </c>
    </row>
    <row r="36" spans="1:7" x14ac:dyDescent="0.25">
      <c r="A36" s="446" t="s">
        <v>365</v>
      </c>
      <c r="B36" s="446"/>
      <c r="C36" s="446"/>
      <c r="D36" s="258">
        <v>1431</v>
      </c>
      <c r="E36" s="457">
        <f>+'RRE 14 D) N°3'!C57</f>
        <v>39460000</v>
      </c>
      <c r="F36" s="458"/>
      <c r="G36" s="257" t="s">
        <v>275</v>
      </c>
    </row>
    <row r="37" spans="1:7" x14ac:dyDescent="0.25">
      <c r="A37" s="446" t="s">
        <v>366</v>
      </c>
      <c r="B37" s="446"/>
      <c r="C37" s="446"/>
      <c r="D37" s="258">
        <v>1729</v>
      </c>
      <c r="E37" s="457">
        <f>+E12+E35+E36</f>
        <v>328051770</v>
      </c>
      <c r="F37" s="458"/>
      <c r="G37" s="257" t="s">
        <v>341</v>
      </c>
    </row>
    <row r="38" spans="1:7" x14ac:dyDescent="0.25">
      <c r="A38" s="446" t="s">
        <v>367</v>
      </c>
      <c r="B38" s="446"/>
      <c r="C38" s="446"/>
      <c r="D38" s="258">
        <v>1432</v>
      </c>
      <c r="E38" s="457">
        <f>+'RRE 14 D) N°3'!C60</f>
        <v>-99295885</v>
      </c>
      <c r="F38" s="458"/>
      <c r="G38" s="257" t="s">
        <v>299</v>
      </c>
    </row>
    <row r="39" spans="1:7" x14ac:dyDescent="0.25">
      <c r="A39" s="446" t="s">
        <v>368</v>
      </c>
      <c r="B39" s="446"/>
      <c r="C39" s="446"/>
      <c r="D39" s="258">
        <v>1433</v>
      </c>
      <c r="E39" s="457"/>
      <c r="F39" s="458"/>
      <c r="G39" s="257" t="s">
        <v>299</v>
      </c>
    </row>
    <row r="40" spans="1:7" x14ac:dyDescent="0.25">
      <c r="A40" s="496" t="s">
        <v>262</v>
      </c>
      <c r="B40" s="496"/>
      <c r="C40" s="496"/>
      <c r="D40" s="258">
        <v>1440</v>
      </c>
      <c r="E40" s="457">
        <f>SUM(E37:F39)</f>
        <v>228755885</v>
      </c>
      <c r="F40" s="458"/>
      <c r="G40" s="257" t="s">
        <v>341</v>
      </c>
    </row>
    <row r="41" spans="1:7" x14ac:dyDescent="0.25">
      <c r="A41" s="493" t="s">
        <v>325</v>
      </c>
      <c r="B41" s="493"/>
      <c r="C41" s="493"/>
      <c r="D41" s="493"/>
      <c r="E41" s="493"/>
      <c r="F41" s="493"/>
      <c r="G41" s="493"/>
    </row>
    <row r="42" spans="1:7" x14ac:dyDescent="0.25">
      <c r="A42" s="494" t="s">
        <v>326</v>
      </c>
      <c r="B42" s="494"/>
      <c r="C42" s="494"/>
      <c r="D42" s="261">
        <v>1434</v>
      </c>
      <c r="E42" s="457"/>
      <c r="F42" s="458"/>
      <c r="G42" s="260" t="s">
        <v>185</v>
      </c>
    </row>
    <row r="43" spans="1:7" x14ac:dyDescent="0.25">
      <c r="A43" s="494" t="s">
        <v>327</v>
      </c>
      <c r="B43" s="494"/>
      <c r="C43" s="494"/>
      <c r="D43" s="261">
        <v>1435</v>
      </c>
      <c r="E43" s="457"/>
      <c r="F43" s="458"/>
      <c r="G43" s="260" t="s">
        <v>185</v>
      </c>
    </row>
    <row r="44" spans="1:7" x14ac:dyDescent="0.25">
      <c r="A44" s="495" t="s">
        <v>142</v>
      </c>
      <c r="B44" s="495"/>
      <c r="C44" s="495"/>
      <c r="D44" s="261">
        <v>1450</v>
      </c>
      <c r="E44" s="457">
        <f>IF(E40&lt;0,E40+E42+E43,0)</f>
        <v>0</v>
      </c>
      <c r="F44" s="458"/>
      <c r="G44" s="260" t="s">
        <v>189</v>
      </c>
    </row>
    <row r="45" spans="1:7" x14ac:dyDescent="0.25">
      <c r="A45" s="453" t="s">
        <v>397</v>
      </c>
      <c r="B45" s="454"/>
      <c r="C45" s="454"/>
      <c r="D45" s="454"/>
      <c r="E45" s="454"/>
      <c r="F45" s="454"/>
      <c r="G45" s="455"/>
    </row>
    <row r="46" spans="1:7" x14ac:dyDescent="0.25">
      <c r="A46" s="456" t="s">
        <v>398</v>
      </c>
      <c r="B46" s="456"/>
      <c r="C46" s="456"/>
      <c r="D46" s="456"/>
      <c r="E46" s="456"/>
      <c r="F46" s="456"/>
      <c r="G46" s="456"/>
    </row>
    <row r="47" spans="1:7" x14ac:dyDescent="0.25">
      <c r="A47" s="446" t="s">
        <v>369</v>
      </c>
      <c r="B47" s="446"/>
      <c r="C47" s="446"/>
      <c r="D47" s="258">
        <v>1703</v>
      </c>
      <c r="E47" s="457">
        <f>+E79</f>
        <v>388881370</v>
      </c>
      <c r="F47" s="458"/>
      <c r="G47" s="257" t="s">
        <v>275</v>
      </c>
    </row>
    <row r="48" spans="1:7" x14ac:dyDescent="0.25">
      <c r="A48" s="446" t="s">
        <v>370</v>
      </c>
      <c r="B48" s="446"/>
      <c r="C48" s="446"/>
      <c r="D48" s="258">
        <v>1719</v>
      </c>
      <c r="E48" s="457"/>
      <c r="F48" s="458"/>
      <c r="G48" s="257" t="s">
        <v>299</v>
      </c>
    </row>
    <row r="49" spans="1:7" x14ac:dyDescent="0.25">
      <c r="A49" s="446" t="s">
        <v>371</v>
      </c>
      <c r="B49" s="446"/>
      <c r="C49" s="446"/>
      <c r="D49" s="258">
        <v>1492</v>
      </c>
      <c r="E49" s="457"/>
      <c r="F49" s="458"/>
      <c r="G49" s="257" t="s">
        <v>275</v>
      </c>
    </row>
    <row r="50" spans="1:7" x14ac:dyDescent="0.25">
      <c r="A50" s="446" t="s">
        <v>372</v>
      </c>
      <c r="B50" s="446"/>
      <c r="C50" s="446"/>
      <c r="D50" s="258">
        <v>1704</v>
      </c>
      <c r="E50" s="457">
        <f>-E71</f>
        <v>90000000</v>
      </c>
      <c r="F50" s="458"/>
      <c r="G50" s="257" t="s">
        <v>275</v>
      </c>
    </row>
    <row r="51" spans="1:7" x14ac:dyDescent="0.25">
      <c r="A51" s="452" t="s">
        <v>373</v>
      </c>
      <c r="B51" s="452"/>
      <c r="C51" s="452"/>
      <c r="D51" s="258">
        <v>1720</v>
      </c>
      <c r="E51" s="457">
        <f>SUM(E47:F50)</f>
        <v>478881370</v>
      </c>
      <c r="F51" s="458"/>
      <c r="G51" s="257" t="s">
        <v>341</v>
      </c>
    </row>
    <row r="52" spans="1:7" x14ac:dyDescent="0.25">
      <c r="A52" s="446" t="s">
        <v>374</v>
      </c>
      <c r="B52" s="446"/>
      <c r="C52" s="446"/>
      <c r="D52" s="258">
        <v>1493</v>
      </c>
      <c r="E52" s="457">
        <f>-'RRE 14 D) N°3'!E27</f>
        <v>-60000000</v>
      </c>
      <c r="F52" s="458"/>
      <c r="G52" s="257" t="s">
        <v>299</v>
      </c>
    </row>
    <row r="53" spans="1:7" x14ac:dyDescent="0.25">
      <c r="A53" s="446" t="s">
        <v>375</v>
      </c>
      <c r="B53" s="446"/>
      <c r="C53" s="446"/>
      <c r="D53" s="258">
        <v>1494</v>
      </c>
      <c r="E53" s="457">
        <f>-Antecedentes!E38</f>
        <v>-15500000</v>
      </c>
      <c r="F53" s="458"/>
      <c r="G53" s="257" t="s">
        <v>299</v>
      </c>
    </row>
    <row r="54" spans="1:7" x14ac:dyDescent="0.25">
      <c r="A54" s="446" t="s">
        <v>376</v>
      </c>
      <c r="B54" s="446"/>
      <c r="C54" s="446"/>
      <c r="D54" s="258">
        <v>1725</v>
      </c>
      <c r="E54" s="457"/>
      <c r="F54" s="458"/>
      <c r="G54" s="257" t="s">
        <v>299</v>
      </c>
    </row>
    <row r="55" spans="1:7" x14ac:dyDescent="0.25">
      <c r="A55" s="446" t="s">
        <v>377</v>
      </c>
      <c r="B55" s="446"/>
      <c r="C55" s="446"/>
      <c r="D55" s="258">
        <v>1727</v>
      </c>
      <c r="E55" s="457"/>
      <c r="F55" s="458"/>
      <c r="G55" s="257" t="s">
        <v>299</v>
      </c>
    </row>
    <row r="56" spans="1:7" x14ac:dyDescent="0.25">
      <c r="A56" s="452" t="s">
        <v>378</v>
      </c>
      <c r="B56" s="452"/>
      <c r="C56" s="452"/>
      <c r="D56" s="258">
        <v>1500</v>
      </c>
      <c r="E56" s="457">
        <f>SUM(E51:F55)</f>
        <v>403381370</v>
      </c>
      <c r="F56" s="458"/>
      <c r="G56" s="257" t="s">
        <v>341</v>
      </c>
    </row>
    <row r="57" spans="1:7" x14ac:dyDescent="0.25">
      <c r="A57" s="460" t="s">
        <v>398</v>
      </c>
      <c r="B57" s="461"/>
      <c r="C57" s="461"/>
      <c r="D57" s="461"/>
      <c r="E57" s="461"/>
      <c r="F57" s="461"/>
      <c r="G57" s="462"/>
    </row>
    <row r="58" spans="1:7" x14ac:dyDescent="0.25">
      <c r="A58" s="447" t="s">
        <v>399</v>
      </c>
      <c r="B58" s="448"/>
      <c r="C58" s="448"/>
      <c r="D58" s="448"/>
      <c r="E58" s="448"/>
      <c r="F58" s="448"/>
      <c r="G58" s="449"/>
    </row>
    <row r="59" spans="1:7" x14ac:dyDescent="0.25">
      <c r="A59" s="459" t="s">
        <v>379</v>
      </c>
      <c r="B59" s="459"/>
      <c r="C59" s="459"/>
      <c r="D59" s="262">
        <v>1445</v>
      </c>
      <c r="E59" s="457">
        <f>+'RRE 14 D) N°3'!C44</f>
        <v>190289600</v>
      </c>
      <c r="F59" s="458"/>
      <c r="G59" s="265" t="s">
        <v>275</v>
      </c>
    </row>
    <row r="60" spans="1:7" x14ac:dyDescent="0.25">
      <c r="A60" s="459" t="s">
        <v>380</v>
      </c>
      <c r="B60" s="459"/>
      <c r="C60" s="459"/>
      <c r="D60" s="262">
        <v>1446</v>
      </c>
      <c r="E60" s="457"/>
      <c r="F60" s="458"/>
      <c r="G60" s="265" t="s">
        <v>299</v>
      </c>
    </row>
    <row r="61" spans="1:7" x14ac:dyDescent="0.25">
      <c r="A61" s="459" t="s">
        <v>381</v>
      </c>
      <c r="B61" s="459"/>
      <c r="C61" s="459"/>
      <c r="D61" s="262">
        <v>1374</v>
      </c>
      <c r="E61" s="457"/>
      <c r="F61" s="458"/>
      <c r="G61" s="265" t="s">
        <v>275</v>
      </c>
    </row>
    <row r="62" spans="1:7" x14ac:dyDescent="0.25">
      <c r="A62" s="459" t="s">
        <v>382</v>
      </c>
      <c r="B62" s="459"/>
      <c r="C62" s="459"/>
      <c r="D62" s="262">
        <v>1375</v>
      </c>
      <c r="E62" s="457"/>
      <c r="F62" s="458"/>
      <c r="G62" s="265" t="s">
        <v>275</v>
      </c>
    </row>
    <row r="63" spans="1:7" x14ac:dyDescent="0.25">
      <c r="A63" s="459" t="s">
        <v>383</v>
      </c>
      <c r="B63" s="459"/>
      <c r="C63" s="459"/>
      <c r="D63" s="262">
        <v>1376</v>
      </c>
      <c r="E63" s="457"/>
      <c r="F63" s="458"/>
      <c r="G63" s="265" t="s">
        <v>299</v>
      </c>
    </row>
    <row r="64" spans="1:7" x14ac:dyDescent="0.25">
      <c r="A64" s="459" t="s">
        <v>384</v>
      </c>
      <c r="B64" s="459"/>
      <c r="C64" s="459"/>
      <c r="D64" s="262">
        <v>1705</v>
      </c>
      <c r="E64" s="457">
        <f>+E40</f>
        <v>228755885</v>
      </c>
      <c r="F64" s="458"/>
      <c r="G64" s="265" t="s">
        <v>275</v>
      </c>
    </row>
    <row r="65" spans="1:7" x14ac:dyDescent="0.25">
      <c r="A65" s="459" t="s">
        <v>385</v>
      </c>
      <c r="B65" s="459"/>
      <c r="C65" s="459"/>
      <c r="D65" s="262">
        <v>1706</v>
      </c>
      <c r="E65" s="457"/>
      <c r="F65" s="458"/>
      <c r="G65" s="265" t="s">
        <v>299</v>
      </c>
    </row>
    <row r="66" spans="1:7" x14ac:dyDescent="0.25">
      <c r="A66" s="459" t="s">
        <v>361</v>
      </c>
      <c r="B66" s="459"/>
      <c r="C66" s="459"/>
      <c r="D66" s="262">
        <v>1707</v>
      </c>
      <c r="E66" s="457"/>
      <c r="F66" s="458"/>
      <c r="G66" s="265" t="s">
        <v>275</v>
      </c>
    </row>
    <row r="67" spans="1:7" x14ac:dyDescent="0.25">
      <c r="A67" s="459" t="s">
        <v>386</v>
      </c>
      <c r="B67" s="459"/>
      <c r="C67" s="459"/>
      <c r="D67" s="262">
        <v>1377</v>
      </c>
      <c r="E67" s="457"/>
      <c r="F67" s="458"/>
      <c r="G67" s="265" t="s">
        <v>275</v>
      </c>
    </row>
    <row r="68" spans="1:7" x14ac:dyDescent="0.25">
      <c r="A68" s="459" t="s">
        <v>387</v>
      </c>
      <c r="B68" s="459"/>
      <c r="C68" s="459"/>
      <c r="D68" s="262">
        <v>1378</v>
      </c>
      <c r="E68" s="457"/>
      <c r="F68" s="458"/>
      <c r="G68" s="265" t="s">
        <v>299</v>
      </c>
    </row>
    <row r="69" spans="1:7" x14ac:dyDescent="0.25">
      <c r="A69" s="459" t="s">
        <v>388</v>
      </c>
      <c r="B69" s="459"/>
      <c r="C69" s="459"/>
      <c r="D69" s="262">
        <v>1726</v>
      </c>
      <c r="E69" s="457"/>
      <c r="F69" s="458"/>
      <c r="G69" s="265" t="s">
        <v>275</v>
      </c>
    </row>
    <row r="70" spans="1:7" x14ac:dyDescent="0.25">
      <c r="A70" s="463" t="s">
        <v>329</v>
      </c>
      <c r="B70" s="463"/>
      <c r="C70" s="463"/>
      <c r="D70" s="263">
        <v>1591</v>
      </c>
      <c r="E70" s="457"/>
      <c r="F70" s="458"/>
      <c r="G70" s="266" t="s">
        <v>304</v>
      </c>
    </row>
    <row r="71" spans="1:7" x14ac:dyDescent="0.25">
      <c r="A71" s="459" t="s">
        <v>389</v>
      </c>
      <c r="B71" s="459"/>
      <c r="C71" s="459"/>
      <c r="D71" s="262">
        <v>1479</v>
      </c>
      <c r="E71" s="457">
        <f>+'RRE 14 D) N°3'!C49</f>
        <v>-90000000</v>
      </c>
      <c r="F71" s="458"/>
      <c r="G71" s="265" t="s">
        <v>299</v>
      </c>
    </row>
    <row r="72" spans="1:7" x14ac:dyDescent="0.25">
      <c r="A72" s="459" t="s">
        <v>390</v>
      </c>
      <c r="B72" s="459"/>
      <c r="C72" s="459"/>
      <c r="D72" s="262">
        <v>1708</v>
      </c>
      <c r="E72" s="457">
        <f>+'RRE 14 D) N°3'!C48</f>
        <v>-39460000</v>
      </c>
      <c r="F72" s="458"/>
      <c r="G72" s="265" t="s">
        <v>299</v>
      </c>
    </row>
    <row r="73" spans="1:7" x14ac:dyDescent="0.25">
      <c r="A73" s="459" t="s">
        <v>338</v>
      </c>
      <c r="B73" s="459"/>
      <c r="C73" s="459"/>
      <c r="D73" s="262">
        <v>1709</v>
      </c>
      <c r="E73" s="457"/>
      <c r="F73" s="458"/>
      <c r="G73" s="265" t="s">
        <v>299</v>
      </c>
    </row>
    <row r="74" spans="1:7" x14ac:dyDescent="0.25">
      <c r="A74" s="459" t="s">
        <v>391</v>
      </c>
      <c r="B74" s="459"/>
      <c r="C74" s="459"/>
      <c r="D74" s="262">
        <v>1379</v>
      </c>
      <c r="E74" s="457"/>
      <c r="F74" s="458"/>
      <c r="G74" s="265" t="s">
        <v>299</v>
      </c>
    </row>
    <row r="75" spans="1:7" x14ac:dyDescent="0.25">
      <c r="A75" s="459" t="s">
        <v>367</v>
      </c>
      <c r="B75" s="459"/>
      <c r="C75" s="459"/>
      <c r="D75" s="262">
        <v>1710</v>
      </c>
      <c r="E75" s="457">
        <f>-E38</f>
        <v>99295885</v>
      </c>
      <c r="F75" s="458"/>
      <c r="G75" s="265" t="s">
        <v>275</v>
      </c>
    </row>
    <row r="76" spans="1:7" x14ac:dyDescent="0.25">
      <c r="A76" s="459" t="s">
        <v>392</v>
      </c>
      <c r="B76" s="459"/>
      <c r="C76" s="459"/>
      <c r="D76" s="262">
        <v>1711</v>
      </c>
      <c r="E76" s="457"/>
      <c r="F76" s="458"/>
      <c r="G76" s="265" t="s">
        <v>275</v>
      </c>
    </row>
    <row r="77" spans="1:7" x14ac:dyDescent="0.25">
      <c r="A77" s="459" t="s">
        <v>393</v>
      </c>
      <c r="B77" s="459"/>
      <c r="C77" s="459"/>
      <c r="D77" s="262">
        <v>1380</v>
      </c>
      <c r="E77" s="457"/>
      <c r="F77" s="458"/>
      <c r="G77" s="265" t="s">
        <v>275</v>
      </c>
    </row>
    <row r="78" spans="1:7" x14ac:dyDescent="0.25">
      <c r="A78" s="459" t="s">
        <v>394</v>
      </c>
      <c r="B78" s="459"/>
      <c r="C78" s="459"/>
      <c r="D78" s="262">
        <v>1381</v>
      </c>
      <c r="E78" s="457"/>
      <c r="F78" s="458"/>
      <c r="G78" s="265" t="s">
        <v>299</v>
      </c>
    </row>
    <row r="79" spans="1:7" x14ac:dyDescent="0.25">
      <c r="A79" s="459" t="s">
        <v>395</v>
      </c>
      <c r="B79" s="459"/>
      <c r="C79" s="459"/>
      <c r="D79" s="262">
        <v>1545</v>
      </c>
      <c r="E79" s="457">
        <f>SUM(E59:F78)</f>
        <v>388881370</v>
      </c>
      <c r="F79" s="458"/>
      <c r="G79" s="265" t="s">
        <v>341</v>
      </c>
    </row>
    <row r="80" spans="1:7" x14ac:dyDescent="0.25">
      <c r="A80" s="459" t="s">
        <v>396</v>
      </c>
      <c r="B80" s="459"/>
      <c r="C80" s="459"/>
      <c r="D80" s="262">
        <v>1546</v>
      </c>
      <c r="E80" s="457">
        <v>0</v>
      </c>
      <c r="F80" s="458"/>
      <c r="G80" s="265" t="s">
        <v>341</v>
      </c>
    </row>
    <row r="81" spans="1:18" ht="13.8" customHeight="1" x14ac:dyDescent="0.25">
      <c r="A81" s="464" t="s">
        <v>328</v>
      </c>
      <c r="B81" s="465"/>
      <c r="C81" s="465"/>
      <c r="D81" s="465"/>
      <c r="E81" s="465"/>
      <c r="F81" s="465"/>
      <c r="G81" s="465"/>
    </row>
    <row r="84" spans="1:18" s="268" customFormat="1" ht="15.6" customHeight="1" x14ac:dyDescent="0.3">
      <c r="A84" s="500" t="s">
        <v>405</v>
      </c>
      <c r="B84" s="501"/>
      <c r="C84" s="501"/>
      <c r="D84" s="501"/>
      <c r="E84" s="501"/>
      <c r="F84" s="501"/>
      <c r="G84" s="501"/>
      <c r="H84" s="501"/>
      <c r="I84" s="501"/>
      <c r="J84" s="501"/>
      <c r="K84" s="501"/>
      <c r="L84" s="501"/>
      <c r="M84" s="501"/>
      <c r="N84" s="501"/>
      <c r="O84" s="501"/>
      <c r="P84" s="501"/>
      <c r="Q84" s="501"/>
      <c r="R84" s="501"/>
    </row>
    <row r="85" spans="1:18" s="268" customFormat="1" ht="15.6" x14ac:dyDescent="0.3">
      <c r="A85" s="284"/>
      <c r="B85" s="285"/>
      <c r="C85" s="285"/>
      <c r="D85" s="504" t="s">
        <v>406</v>
      </c>
      <c r="E85" s="505"/>
      <c r="F85" s="466" t="s">
        <v>407</v>
      </c>
      <c r="G85" s="466"/>
      <c r="H85" s="466"/>
      <c r="I85" s="466"/>
      <c r="J85" s="466"/>
      <c r="K85" s="466"/>
      <c r="L85" s="466"/>
      <c r="M85" s="466"/>
      <c r="N85" s="467"/>
      <c r="O85" s="466"/>
      <c r="P85" s="467" t="s">
        <v>408</v>
      </c>
      <c r="Q85" s="466"/>
      <c r="R85" s="468"/>
    </row>
    <row r="86" spans="1:18" s="268" customFormat="1" ht="15.6" x14ac:dyDescent="0.3">
      <c r="A86" s="286"/>
      <c r="B86" s="287"/>
      <c r="C86" s="287"/>
      <c r="D86" s="506"/>
      <c r="E86" s="507"/>
      <c r="F86" s="467" t="s">
        <v>409</v>
      </c>
      <c r="G86" s="467"/>
      <c r="H86" s="467"/>
      <c r="I86" s="467"/>
      <c r="J86" s="467"/>
      <c r="K86" s="467"/>
      <c r="L86" s="484" t="s">
        <v>410</v>
      </c>
      <c r="M86" s="484"/>
      <c r="N86" s="484" t="s">
        <v>411</v>
      </c>
      <c r="O86" s="485"/>
      <c r="P86" s="467"/>
      <c r="Q86" s="466"/>
      <c r="R86" s="468"/>
    </row>
    <row r="87" spans="1:18" s="268" customFormat="1" ht="15.6" x14ac:dyDescent="0.3">
      <c r="A87" s="288"/>
      <c r="B87" s="289"/>
      <c r="C87" s="289"/>
      <c r="D87" s="508"/>
      <c r="E87" s="509"/>
      <c r="F87" s="486" t="s">
        <v>400</v>
      </c>
      <c r="G87" s="487"/>
      <c r="H87" s="466" t="s">
        <v>412</v>
      </c>
      <c r="I87" s="466"/>
      <c r="J87" s="466" t="s">
        <v>413</v>
      </c>
      <c r="K87" s="466"/>
      <c r="L87" s="484"/>
      <c r="M87" s="484"/>
      <c r="N87" s="484"/>
      <c r="O87" s="485"/>
      <c r="P87" s="467"/>
      <c r="Q87" s="466"/>
      <c r="R87" s="468"/>
    </row>
    <row r="88" spans="1:18" s="268" customFormat="1" ht="15.6" customHeight="1" x14ac:dyDescent="0.3">
      <c r="A88" s="481" t="s">
        <v>143</v>
      </c>
      <c r="B88" s="482"/>
      <c r="C88" s="483"/>
      <c r="D88" s="269">
        <v>1451</v>
      </c>
      <c r="E88" s="290">
        <f>+'RRE 14 D) N°3'!D15</f>
        <v>114789600</v>
      </c>
      <c r="F88" s="269">
        <v>1452</v>
      </c>
      <c r="G88" s="290">
        <f>+'RRE 14 D) N°3'!E15</f>
        <v>60000000</v>
      </c>
      <c r="H88" s="269">
        <v>1752</v>
      </c>
      <c r="I88" s="290"/>
      <c r="J88" s="269">
        <v>1753</v>
      </c>
      <c r="K88" s="290"/>
      <c r="L88" s="269">
        <v>1453</v>
      </c>
      <c r="M88" s="290"/>
      <c r="N88" s="269">
        <v>1454</v>
      </c>
      <c r="O88" s="290"/>
      <c r="P88" s="269">
        <v>1382</v>
      </c>
      <c r="Q88" s="290">
        <f>+'RRE 14 D) N°3'!I15</f>
        <v>55700300</v>
      </c>
      <c r="R88" s="270" t="s">
        <v>414</v>
      </c>
    </row>
    <row r="89" spans="1:18" s="268" customFormat="1" ht="15.6" customHeight="1" x14ac:dyDescent="0.3">
      <c r="A89" s="481" t="s">
        <v>267</v>
      </c>
      <c r="B89" s="482"/>
      <c r="C89" s="483"/>
      <c r="D89" s="283"/>
      <c r="E89" s="283"/>
      <c r="F89" s="269">
        <v>1589</v>
      </c>
      <c r="G89" s="290"/>
      <c r="H89" s="283"/>
      <c r="I89" s="296"/>
      <c r="J89" s="269">
        <v>1845</v>
      </c>
      <c r="K89" s="297"/>
      <c r="L89" s="269">
        <v>1455</v>
      </c>
      <c r="M89" s="290"/>
      <c r="N89" s="269">
        <v>1456</v>
      </c>
      <c r="O89" s="290"/>
      <c r="P89" s="283"/>
      <c r="Q89" s="296"/>
      <c r="R89" s="270" t="s">
        <v>415</v>
      </c>
    </row>
    <row r="90" spans="1:18" s="268" customFormat="1" ht="15.6" customHeight="1" x14ac:dyDescent="0.3">
      <c r="A90" s="490" t="s">
        <v>401</v>
      </c>
      <c r="B90" s="491"/>
      <c r="C90" s="492"/>
      <c r="D90" s="272">
        <v>1942</v>
      </c>
      <c r="E90" s="291"/>
      <c r="F90" s="294"/>
      <c r="G90" s="295"/>
      <c r="H90" s="272">
        <v>1943</v>
      </c>
      <c r="I90" s="291"/>
      <c r="J90" s="294"/>
      <c r="K90" s="295"/>
      <c r="L90" s="294"/>
      <c r="M90" s="295"/>
      <c r="N90" s="294"/>
      <c r="O90" s="295"/>
      <c r="P90" s="272">
        <v>1944</v>
      </c>
      <c r="Q90" s="291"/>
      <c r="R90" s="273" t="s">
        <v>263</v>
      </c>
    </row>
    <row r="91" spans="1:18" s="268" customFormat="1" ht="15.6" x14ac:dyDescent="0.3">
      <c r="A91" s="481" t="s">
        <v>416</v>
      </c>
      <c r="B91" s="482"/>
      <c r="C91" s="483"/>
      <c r="D91" s="269">
        <v>1392</v>
      </c>
      <c r="E91" s="292"/>
      <c r="F91" s="269">
        <v>1393</v>
      </c>
      <c r="G91" s="292"/>
      <c r="H91" s="269">
        <v>1755</v>
      </c>
      <c r="I91" s="292"/>
      <c r="J91" s="269">
        <v>1756</v>
      </c>
      <c r="K91" s="292"/>
      <c r="L91" s="269">
        <v>1394</v>
      </c>
      <c r="M91" s="292"/>
      <c r="N91" s="269">
        <v>1395</v>
      </c>
      <c r="O91" s="292"/>
      <c r="P91" s="269">
        <v>1384</v>
      </c>
      <c r="Q91" s="292"/>
      <c r="R91" s="270" t="s">
        <v>414</v>
      </c>
    </row>
    <row r="92" spans="1:18" s="268" customFormat="1" ht="15.6" x14ac:dyDescent="0.3">
      <c r="A92" s="481" t="s">
        <v>417</v>
      </c>
      <c r="B92" s="482"/>
      <c r="C92" s="483"/>
      <c r="D92" s="269">
        <v>1396</v>
      </c>
      <c r="E92" s="292"/>
      <c r="F92" s="269">
        <v>1397</v>
      </c>
      <c r="G92" s="292"/>
      <c r="H92" s="269">
        <v>1757</v>
      </c>
      <c r="I92" s="292"/>
      <c r="J92" s="269">
        <v>1758</v>
      </c>
      <c r="K92" s="292"/>
      <c r="L92" s="269">
        <v>1398</v>
      </c>
      <c r="M92" s="292"/>
      <c r="N92" s="269">
        <v>1399</v>
      </c>
      <c r="O92" s="292"/>
      <c r="P92" s="269">
        <v>1385</v>
      </c>
      <c r="Q92" s="292"/>
      <c r="R92" s="270" t="s">
        <v>415</v>
      </c>
    </row>
    <row r="93" spans="1:18" s="268" customFormat="1" ht="15.6" x14ac:dyDescent="0.3">
      <c r="A93" s="481" t="s">
        <v>418</v>
      </c>
      <c r="B93" s="482"/>
      <c r="C93" s="483"/>
      <c r="D93" s="269">
        <v>1459</v>
      </c>
      <c r="E93" s="292">
        <f>-E88</f>
        <v>-114789600</v>
      </c>
      <c r="F93" s="269">
        <v>1460</v>
      </c>
      <c r="G93" s="292"/>
      <c r="H93" s="269">
        <v>1759</v>
      </c>
      <c r="I93" s="292"/>
      <c r="J93" s="269">
        <v>1760</v>
      </c>
      <c r="K93" s="292"/>
      <c r="L93" s="269">
        <v>1461</v>
      </c>
      <c r="M93" s="292"/>
      <c r="N93" s="269">
        <v>1462</v>
      </c>
      <c r="O93" s="292"/>
      <c r="P93" s="269">
        <v>1386</v>
      </c>
      <c r="Q93" s="292"/>
      <c r="R93" s="270" t="s">
        <v>415</v>
      </c>
    </row>
    <row r="94" spans="1:18" s="268" customFormat="1" ht="15.6" x14ac:dyDescent="0.3">
      <c r="A94" s="481" t="s">
        <v>419</v>
      </c>
      <c r="B94" s="482"/>
      <c r="C94" s="483"/>
      <c r="D94" s="269">
        <v>1463</v>
      </c>
      <c r="E94" s="292">
        <f>+'RRE 14 D) N°3'!D17</f>
        <v>403381370</v>
      </c>
      <c r="F94" s="283"/>
      <c r="G94" s="296"/>
      <c r="H94" s="283"/>
      <c r="I94" s="296"/>
      <c r="J94" s="269">
        <v>1762</v>
      </c>
      <c r="K94" s="292"/>
      <c r="L94" s="269">
        <v>1465</v>
      </c>
      <c r="M94" s="292"/>
      <c r="N94" s="269">
        <v>1466</v>
      </c>
      <c r="O94" s="292"/>
      <c r="P94" s="283"/>
      <c r="Q94" s="296"/>
      <c r="R94" s="270" t="s">
        <v>414</v>
      </c>
    </row>
    <row r="95" spans="1:18" s="268" customFormat="1" ht="15.6" x14ac:dyDescent="0.3">
      <c r="A95" s="481" t="s">
        <v>420</v>
      </c>
      <c r="B95" s="482"/>
      <c r="C95" s="483"/>
      <c r="D95" s="269">
        <v>1467</v>
      </c>
      <c r="E95" s="292"/>
      <c r="F95" s="269">
        <v>1468</v>
      </c>
      <c r="G95" s="292"/>
      <c r="H95" s="269">
        <v>1763</v>
      </c>
      <c r="I95" s="292"/>
      <c r="J95" s="269">
        <v>1764</v>
      </c>
      <c r="K95" s="292"/>
      <c r="L95" s="269">
        <v>1469</v>
      </c>
      <c r="M95" s="292"/>
      <c r="N95" s="269">
        <v>1470</v>
      </c>
      <c r="O95" s="292"/>
      <c r="P95" s="269">
        <v>1387</v>
      </c>
      <c r="Q95" s="292"/>
      <c r="R95" s="270" t="s">
        <v>414</v>
      </c>
    </row>
    <row r="96" spans="1:18" s="268" customFormat="1" ht="15.6" x14ac:dyDescent="0.3">
      <c r="A96" s="481" t="s">
        <v>421</v>
      </c>
      <c r="B96" s="482"/>
      <c r="C96" s="483"/>
      <c r="D96" s="269">
        <v>1471</v>
      </c>
      <c r="E96" s="292"/>
      <c r="F96" s="269">
        <v>1472</v>
      </c>
      <c r="G96" s="292"/>
      <c r="H96" s="269">
        <v>1765</v>
      </c>
      <c r="I96" s="292"/>
      <c r="J96" s="269">
        <v>1766</v>
      </c>
      <c r="K96" s="292"/>
      <c r="L96" s="269">
        <v>1473</v>
      </c>
      <c r="M96" s="292"/>
      <c r="N96" s="269">
        <v>1474</v>
      </c>
      <c r="O96" s="292"/>
      <c r="P96" s="269">
        <v>1388</v>
      </c>
      <c r="Q96" s="292"/>
      <c r="R96" s="270" t="s">
        <v>415</v>
      </c>
    </row>
    <row r="97" spans="1:20" s="268" customFormat="1" ht="15.6" customHeight="1" x14ac:dyDescent="0.3">
      <c r="A97" s="481" t="s">
        <v>422</v>
      </c>
      <c r="B97" s="482"/>
      <c r="C97" s="483"/>
      <c r="D97" s="269">
        <v>1475</v>
      </c>
      <c r="E97" s="292">
        <f>+'RRE 14 D) N°3'!D35</f>
        <v>-30000000</v>
      </c>
      <c r="F97" s="269">
        <v>1476</v>
      </c>
      <c r="G97" s="292">
        <f>+'RRE 14 D) N°3'!E30+'RRE 14 D) N°3'!E34</f>
        <v>-60000000</v>
      </c>
      <c r="H97" s="269">
        <v>1767</v>
      </c>
      <c r="I97" s="292"/>
      <c r="J97" s="269">
        <v>1768</v>
      </c>
      <c r="K97" s="292"/>
      <c r="L97" s="269">
        <v>1477</v>
      </c>
      <c r="M97" s="292"/>
      <c r="N97" s="269">
        <v>1478</v>
      </c>
      <c r="O97" s="292"/>
      <c r="P97" s="269">
        <v>1389</v>
      </c>
      <c r="Q97" s="292"/>
      <c r="R97" s="270" t="s">
        <v>415</v>
      </c>
    </row>
    <row r="98" spans="1:20" s="268" customFormat="1" ht="15.6" customHeight="1" x14ac:dyDescent="0.3">
      <c r="A98" s="481" t="s">
        <v>402</v>
      </c>
      <c r="B98" s="482"/>
      <c r="C98" s="483"/>
      <c r="D98" s="269">
        <v>1480</v>
      </c>
      <c r="E98" s="290"/>
      <c r="F98" s="269">
        <v>1481</v>
      </c>
      <c r="G98" s="290"/>
      <c r="H98" s="269">
        <v>1769</v>
      </c>
      <c r="I98" s="290"/>
      <c r="J98" s="269">
        <v>1770</v>
      </c>
      <c r="K98" s="290"/>
      <c r="L98" s="269">
        <v>1482</v>
      </c>
      <c r="M98" s="290"/>
      <c r="N98" s="269">
        <v>1483</v>
      </c>
      <c r="O98" s="290"/>
      <c r="P98" s="269">
        <v>1390</v>
      </c>
      <c r="Q98" s="290"/>
      <c r="R98" s="270" t="s">
        <v>415</v>
      </c>
    </row>
    <row r="99" spans="1:20" s="268" customFormat="1" ht="15.6" x14ac:dyDescent="0.3">
      <c r="A99" s="481" t="s">
        <v>423</v>
      </c>
      <c r="B99" s="482"/>
      <c r="C99" s="483"/>
      <c r="D99" s="269">
        <v>1484</v>
      </c>
      <c r="E99" s="293">
        <f>SUM(E88:E98)</f>
        <v>373381370</v>
      </c>
      <c r="F99" s="269">
        <v>1485</v>
      </c>
      <c r="G99" s="293">
        <f>SUM(G88:G98)</f>
        <v>0</v>
      </c>
      <c r="H99" s="269">
        <v>1771</v>
      </c>
      <c r="I99" s="293">
        <f>MAX(I88+I91-I92-I93+I95-I96-I97-I98,0)</f>
        <v>0</v>
      </c>
      <c r="J99" s="269">
        <v>1772</v>
      </c>
      <c r="K99" s="293">
        <f>MAX(K88-K89+K91-K92-K93+K94+K95-K96-K97-K98,0)</f>
        <v>0</v>
      </c>
      <c r="L99" s="269">
        <v>1486</v>
      </c>
      <c r="M99" s="293">
        <f>MAX(M88-M89+M91-M92-M93+M94+M95-M96-M97-M98,0)</f>
        <v>0</v>
      </c>
      <c r="N99" s="269">
        <v>1487</v>
      </c>
      <c r="O99" s="293">
        <f>MAX(O88-O89+O91-O92-O93+O94+O95-O96-O97-O98,0)</f>
        <v>0</v>
      </c>
      <c r="P99" s="269">
        <v>1391</v>
      </c>
      <c r="Q99" s="293">
        <f>MAX(Q88+Q91-Q92-Q93+Q95-Q96-Q97-Q98,0)</f>
        <v>55700300</v>
      </c>
      <c r="R99" s="270" t="s">
        <v>424</v>
      </c>
    </row>
    <row r="100" spans="1:20" s="268" customFormat="1" ht="15.6" x14ac:dyDescent="0.3">
      <c r="A100" s="481" t="s">
        <v>425</v>
      </c>
      <c r="B100" s="482"/>
      <c r="C100" s="483"/>
      <c r="D100" s="283"/>
      <c r="E100" s="283"/>
      <c r="F100" s="269">
        <v>1489</v>
      </c>
      <c r="G100" s="274">
        <f>MIN(G88-G89+G91-G92-G93+G95-G96-G97-G98,0)</f>
        <v>0</v>
      </c>
      <c r="H100" s="470"/>
      <c r="I100" s="470"/>
      <c r="J100" s="269">
        <v>1846</v>
      </c>
      <c r="K100" s="274"/>
      <c r="L100" s="269">
        <v>1490</v>
      </c>
      <c r="M100" s="274"/>
      <c r="N100" s="269">
        <v>1491</v>
      </c>
      <c r="O100" s="274"/>
      <c r="P100" s="469"/>
      <c r="Q100" s="470"/>
      <c r="R100" s="270" t="s">
        <v>424</v>
      </c>
    </row>
    <row r="101" spans="1:20" s="268" customFormat="1" ht="15.6" customHeight="1" x14ac:dyDescent="0.3">
      <c r="A101" s="500" t="s">
        <v>405</v>
      </c>
      <c r="B101" s="501"/>
      <c r="C101" s="501"/>
      <c r="D101" s="501"/>
      <c r="E101" s="501"/>
      <c r="F101" s="501"/>
      <c r="G101" s="501"/>
      <c r="H101" s="501"/>
      <c r="I101" s="501"/>
      <c r="J101" s="501"/>
      <c r="K101" s="501"/>
      <c r="L101" s="501"/>
      <c r="M101" s="501"/>
      <c r="N101" s="501"/>
      <c r="O101" s="501"/>
      <c r="P101" s="501"/>
      <c r="Q101" s="501"/>
      <c r="R101" s="501"/>
    </row>
    <row r="102" spans="1:20" s="268" customFormat="1" ht="13.8" customHeight="1" x14ac:dyDescent="0.3">
      <c r="A102" s="502" t="s">
        <v>426</v>
      </c>
      <c r="B102" s="503"/>
      <c r="C102" s="503"/>
      <c r="D102" s="503"/>
      <c r="E102" s="503"/>
      <c r="F102" s="503"/>
      <c r="G102" s="503"/>
      <c r="H102" s="503"/>
      <c r="I102" s="503"/>
      <c r="J102" s="503"/>
      <c r="K102" s="503"/>
      <c r="L102" s="503"/>
      <c r="M102" s="503"/>
      <c r="N102" s="503"/>
      <c r="O102" s="503"/>
      <c r="P102" s="503"/>
      <c r="Q102" s="503"/>
      <c r="R102" s="503"/>
      <c r="S102" s="503"/>
      <c r="T102" s="503"/>
    </row>
    <row r="103" spans="1:20" s="268" customFormat="1" ht="15.6" x14ac:dyDescent="0.3">
      <c r="A103" s="471"/>
      <c r="B103" s="472"/>
      <c r="C103" s="473"/>
      <c r="D103" s="497" t="s">
        <v>265</v>
      </c>
      <c r="E103" s="498"/>
      <c r="F103" s="498"/>
      <c r="G103" s="498"/>
      <c r="H103" s="498"/>
      <c r="I103" s="498"/>
      <c r="J103" s="498"/>
      <c r="K103" s="498"/>
      <c r="L103" s="498"/>
      <c r="M103" s="499"/>
      <c r="N103" s="467" t="s">
        <v>427</v>
      </c>
      <c r="O103" s="467"/>
      <c r="P103" s="467"/>
      <c r="Q103" s="467"/>
      <c r="R103" s="467"/>
      <c r="S103" s="467"/>
      <c r="T103" s="480"/>
    </row>
    <row r="104" spans="1:20" s="268" customFormat="1" ht="13.8" customHeight="1" x14ac:dyDescent="0.3">
      <c r="A104" s="474"/>
      <c r="B104" s="475"/>
      <c r="C104" s="476"/>
      <c r="D104" s="486" t="s">
        <v>266</v>
      </c>
      <c r="E104" s="466"/>
      <c r="F104" s="466"/>
      <c r="G104" s="466"/>
      <c r="H104" s="466" t="s">
        <v>428</v>
      </c>
      <c r="I104" s="466"/>
      <c r="J104" s="466"/>
      <c r="K104" s="466"/>
      <c r="L104" s="485" t="s">
        <v>429</v>
      </c>
      <c r="M104" s="485"/>
      <c r="N104" s="484" t="s">
        <v>430</v>
      </c>
      <c r="O104" s="484"/>
      <c r="P104" s="484" t="s">
        <v>431</v>
      </c>
      <c r="Q104" s="484"/>
      <c r="R104" s="484" t="s">
        <v>429</v>
      </c>
      <c r="S104" s="485"/>
      <c r="T104" s="480"/>
    </row>
    <row r="105" spans="1:20" s="268" customFormat="1" ht="15.6" x14ac:dyDescent="0.3">
      <c r="A105" s="477"/>
      <c r="B105" s="478"/>
      <c r="C105" s="479"/>
      <c r="D105" s="467" t="s">
        <v>430</v>
      </c>
      <c r="E105" s="467"/>
      <c r="F105" s="467" t="s">
        <v>431</v>
      </c>
      <c r="G105" s="467"/>
      <c r="H105" s="467" t="s">
        <v>430</v>
      </c>
      <c r="I105" s="467"/>
      <c r="J105" s="467" t="s">
        <v>431</v>
      </c>
      <c r="K105" s="467"/>
      <c r="L105" s="485"/>
      <c r="M105" s="485"/>
      <c r="N105" s="484"/>
      <c r="O105" s="484"/>
      <c r="P105" s="484"/>
      <c r="Q105" s="484"/>
      <c r="R105" s="484"/>
      <c r="S105" s="485"/>
      <c r="T105" s="480"/>
    </row>
    <row r="106" spans="1:20" s="268" customFormat="1" ht="15.6" customHeight="1" x14ac:dyDescent="0.3">
      <c r="A106" s="481" t="s">
        <v>143</v>
      </c>
      <c r="B106" s="482"/>
      <c r="C106" s="483"/>
      <c r="D106" s="269">
        <v>1495</v>
      </c>
      <c r="E106" s="299"/>
      <c r="F106" s="269">
        <v>1496</v>
      </c>
      <c r="G106" s="301">
        <f>+'RRE 14 D) N°3'!F15</f>
        <v>15426800</v>
      </c>
      <c r="H106" s="269">
        <v>1497</v>
      </c>
      <c r="I106" s="299">
        <v>0</v>
      </c>
      <c r="J106" s="269">
        <v>1498</v>
      </c>
      <c r="K106" s="299">
        <v>0</v>
      </c>
      <c r="L106" s="269">
        <v>1499</v>
      </c>
      <c r="M106" s="299">
        <v>0</v>
      </c>
      <c r="N106" s="269">
        <v>1501</v>
      </c>
      <c r="O106" s="299">
        <v>0</v>
      </c>
      <c r="P106" s="269">
        <v>1502</v>
      </c>
      <c r="Q106" s="299">
        <f>+'RRE 14 D) N°3'!H15</f>
        <v>8797600</v>
      </c>
      <c r="R106" s="269">
        <v>1503</v>
      </c>
      <c r="S106" s="276">
        <v>0</v>
      </c>
      <c r="T106" s="277" t="s">
        <v>414</v>
      </c>
    </row>
    <row r="107" spans="1:20" s="268" customFormat="1" ht="15.6" customHeight="1" x14ac:dyDescent="0.3">
      <c r="A107" s="481" t="s">
        <v>267</v>
      </c>
      <c r="B107" s="482"/>
      <c r="C107" s="483"/>
      <c r="D107" s="269">
        <v>1655</v>
      </c>
      <c r="E107" s="299"/>
      <c r="F107" s="269">
        <v>1656</v>
      </c>
      <c r="G107" s="301">
        <v>0</v>
      </c>
      <c r="H107" s="269">
        <v>1504</v>
      </c>
      <c r="I107" s="299">
        <v>0</v>
      </c>
      <c r="J107" s="269">
        <v>1505</v>
      </c>
      <c r="K107" s="299">
        <v>0</v>
      </c>
      <c r="L107" s="283"/>
      <c r="M107" s="296"/>
      <c r="N107" s="283"/>
      <c r="O107" s="296"/>
      <c r="P107" s="283"/>
      <c r="Q107" s="296"/>
      <c r="R107" s="469"/>
      <c r="S107" s="470"/>
      <c r="T107" s="277" t="s">
        <v>415</v>
      </c>
    </row>
    <row r="108" spans="1:20" s="268" customFormat="1" ht="15.6" customHeight="1" x14ac:dyDescent="0.3">
      <c r="A108" s="490" t="s">
        <v>268</v>
      </c>
      <c r="B108" s="491"/>
      <c r="C108" s="492"/>
      <c r="D108" s="278">
        <v>1945</v>
      </c>
      <c r="E108" s="300"/>
      <c r="F108" s="278">
        <v>1946</v>
      </c>
      <c r="G108" s="302"/>
      <c r="H108" s="278">
        <v>1947</v>
      </c>
      <c r="I108" s="302"/>
      <c r="J108" s="278">
        <v>1948</v>
      </c>
      <c r="K108" s="302"/>
      <c r="L108" s="298"/>
      <c r="M108" s="304"/>
      <c r="N108" s="272">
        <v>1949</v>
      </c>
      <c r="O108" s="302"/>
      <c r="P108" s="272">
        <v>1950</v>
      </c>
      <c r="Q108" s="302"/>
      <c r="R108" s="488"/>
      <c r="S108" s="489"/>
      <c r="T108" s="279" t="s">
        <v>304</v>
      </c>
    </row>
    <row r="109" spans="1:20" s="268" customFormat="1" ht="15.6" x14ac:dyDescent="0.3">
      <c r="A109" s="481" t="s">
        <v>432</v>
      </c>
      <c r="B109" s="482"/>
      <c r="C109" s="483"/>
      <c r="D109" s="269">
        <v>1590</v>
      </c>
      <c r="E109" s="299"/>
      <c r="F109" s="269">
        <v>1436</v>
      </c>
      <c r="G109" s="301"/>
      <c r="H109" s="269">
        <v>1437</v>
      </c>
      <c r="I109" s="301"/>
      <c r="J109" s="269">
        <v>1438</v>
      </c>
      <c r="K109" s="301"/>
      <c r="L109" s="280">
        <v>1439</v>
      </c>
      <c r="M109" s="301"/>
      <c r="N109" s="269">
        <v>1441</v>
      </c>
      <c r="O109" s="301"/>
      <c r="P109" s="269">
        <v>1442</v>
      </c>
      <c r="Q109" s="301"/>
      <c r="R109" s="269">
        <v>1443</v>
      </c>
      <c r="S109" s="275"/>
      <c r="T109" s="277" t="s">
        <v>414</v>
      </c>
    </row>
    <row r="110" spans="1:20" s="268" customFormat="1" ht="15.6" x14ac:dyDescent="0.3">
      <c r="A110" s="481" t="s">
        <v>433</v>
      </c>
      <c r="B110" s="482"/>
      <c r="C110" s="483"/>
      <c r="D110" s="269">
        <v>1444</v>
      </c>
      <c r="E110" s="299"/>
      <c r="F110" s="269">
        <v>1447</v>
      </c>
      <c r="G110" s="301"/>
      <c r="H110" s="269">
        <v>1448</v>
      </c>
      <c r="I110" s="301"/>
      <c r="J110" s="269">
        <v>1449</v>
      </c>
      <c r="K110" s="301"/>
      <c r="L110" s="280">
        <v>1508</v>
      </c>
      <c r="M110" s="301"/>
      <c r="N110" s="269">
        <v>1509</v>
      </c>
      <c r="O110" s="301"/>
      <c r="P110" s="269">
        <v>1510</v>
      </c>
      <c r="Q110" s="301"/>
      <c r="R110" s="269">
        <v>1511</v>
      </c>
      <c r="S110" s="275"/>
      <c r="T110" s="277" t="s">
        <v>415</v>
      </c>
    </row>
    <row r="111" spans="1:20" s="268" customFormat="1" ht="15.6" customHeight="1" x14ac:dyDescent="0.3">
      <c r="A111" s="481" t="s">
        <v>434</v>
      </c>
      <c r="B111" s="482"/>
      <c r="C111" s="483"/>
      <c r="D111" s="269">
        <v>1512</v>
      </c>
      <c r="E111" s="299"/>
      <c r="F111" s="269">
        <v>1513</v>
      </c>
      <c r="G111" s="299">
        <f>+'RRE 14 D) N°3'!F25</f>
        <v>28594485.625</v>
      </c>
      <c r="H111" s="283"/>
      <c r="I111" s="296"/>
      <c r="J111" s="283"/>
      <c r="K111" s="296"/>
      <c r="L111" s="280">
        <v>1514</v>
      </c>
      <c r="M111" s="301"/>
      <c r="N111" s="283"/>
      <c r="O111" s="296"/>
      <c r="P111" s="283"/>
      <c r="Q111" s="296"/>
      <c r="R111" s="469"/>
      <c r="S111" s="470"/>
      <c r="T111" s="277" t="s">
        <v>414</v>
      </c>
    </row>
    <row r="112" spans="1:20" s="268" customFormat="1" ht="15.6" x14ac:dyDescent="0.3">
      <c r="A112" s="481" t="s">
        <v>403</v>
      </c>
      <c r="B112" s="482"/>
      <c r="C112" s="483"/>
      <c r="D112" s="269">
        <v>1515</v>
      </c>
      <c r="E112" s="299"/>
      <c r="F112" s="269">
        <v>1516</v>
      </c>
      <c r="G112" s="301"/>
      <c r="H112" s="269">
        <v>1517</v>
      </c>
      <c r="I112" s="301"/>
      <c r="J112" s="269">
        <v>1518</v>
      </c>
      <c r="K112" s="301"/>
      <c r="L112" s="280">
        <v>1519</v>
      </c>
      <c r="M112" s="301"/>
      <c r="N112" s="269">
        <v>1520</v>
      </c>
      <c r="O112" s="301"/>
      <c r="P112" s="269">
        <v>1521</v>
      </c>
      <c r="Q112" s="301"/>
      <c r="R112" s="269">
        <v>1522</v>
      </c>
      <c r="S112" s="275"/>
      <c r="T112" s="277" t="s">
        <v>414</v>
      </c>
    </row>
    <row r="113" spans="1:20" s="268" customFormat="1" ht="15.6" x14ac:dyDescent="0.3">
      <c r="A113" s="481" t="s">
        <v>167</v>
      </c>
      <c r="B113" s="482"/>
      <c r="C113" s="483"/>
      <c r="D113" s="269">
        <v>1523</v>
      </c>
      <c r="E113" s="299"/>
      <c r="F113" s="269">
        <v>1524</v>
      </c>
      <c r="G113" s="303"/>
      <c r="H113" s="269">
        <v>1525</v>
      </c>
      <c r="I113" s="303"/>
      <c r="J113" s="269">
        <v>1526</v>
      </c>
      <c r="K113" s="303"/>
      <c r="L113" s="280">
        <v>1527</v>
      </c>
      <c r="M113" s="303"/>
      <c r="N113" s="269">
        <v>1528</v>
      </c>
      <c r="O113" s="303"/>
      <c r="P113" s="269">
        <v>1529</v>
      </c>
      <c r="Q113" s="303"/>
      <c r="R113" s="269">
        <v>1530</v>
      </c>
      <c r="S113" s="281"/>
      <c r="T113" s="277" t="s">
        <v>414</v>
      </c>
    </row>
    <row r="114" spans="1:20" s="268" customFormat="1" ht="15.6" x14ac:dyDescent="0.3">
      <c r="A114" s="481" t="s">
        <v>421</v>
      </c>
      <c r="B114" s="482"/>
      <c r="C114" s="483"/>
      <c r="D114" s="269">
        <v>1531</v>
      </c>
      <c r="E114" s="299"/>
      <c r="F114" s="269">
        <v>1532</v>
      </c>
      <c r="G114" s="303"/>
      <c r="H114" s="269">
        <v>1533</v>
      </c>
      <c r="I114" s="303"/>
      <c r="J114" s="269">
        <v>1534</v>
      </c>
      <c r="K114" s="303"/>
      <c r="L114" s="280">
        <v>1535</v>
      </c>
      <c r="M114" s="303"/>
      <c r="N114" s="269">
        <v>1536</v>
      </c>
      <c r="O114" s="303"/>
      <c r="P114" s="269">
        <v>1537</v>
      </c>
      <c r="Q114" s="303"/>
      <c r="R114" s="269">
        <v>1538</v>
      </c>
      <c r="S114" s="281"/>
      <c r="T114" s="277" t="s">
        <v>415</v>
      </c>
    </row>
    <row r="115" spans="1:20" s="268" customFormat="1" ht="15.6" customHeight="1" x14ac:dyDescent="0.3">
      <c r="A115" s="481" t="s">
        <v>435</v>
      </c>
      <c r="B115" s="482"/>
      <c r="C115" s="483"/>
      <c r="D115" s="269">
        <v>1539</v>
      </c>
      <c r="E115" s="299"/>
      <c r="F115" s="269">
        <v>1540</v>
      </c>
      <c r="G115" s="301">
        <f>+'RRE 14 D) N°3'!F35</f>
        <v>-4285710</v>
      </c>
      <c r="H115" s="269">
        <v>1541</v>
      </c>
      <c r="I115" s="301"/>
      <c r="J115" s="269">
        <v>1542</v>
      </c>
      <c r="K115" s="301"/>
      <c r="L115" s="280">
        <v>1543</v>
      </c>
      <c r="M115" s="301"/>
      <c r="N115" s="269">
        <v>1544</v>
      </c>
      <c r="O115" s="301"/>
      <c r="P115" s="269">
        <v>1547</v>
      </c>
      <c r="Q115" s="301"/>
      <c r="R115" s="269">
        <v>1548</v>
      </c>
      <c r="S115" s="275"/>
      <c r="T115" s="277" t="s">
        <v>415</v>
      </c>
    </row>
    <row r="116" spans="1:20" s="268" customFormat="1" ht="15.6" customHeight="1" x14ac:dyDescent="0.3">
      <c r="A116" s="481" t="s">
        <v>269</v>
      </c>
      <c r="B116" s="482"/>
      <c r="C116" s="483"/>
      <c r="D116" s="280">
        <v>1549</v>
      </c>
      <c r="E116" s="299"/>
      <c r="F116" s="280">
        <v>1550</v>
      </c>
      <c r="G116" s="301"/>
      <c r="H116" s="280">
        <v>1551</v>
      </c>
      <c r="I116" s="301"/>
      <c r="J116" s="280">
        <v>1552</v>
      </c>
      <c r="K116" s="301"/>
      <c r="L116" s="280">
        <v>1553</v>
      </c>
      <c r="M116" s="301"/>
      <c r="N116" s="280">
        <v>1554</v>
      </c>
      <c r="O116" s="301"/>
      <c r="P116" s="280">
        <v>1555</v>
      </c>
      <c r="Q116" s="301"/>
      <c r="R116" s="280">
        <v>1556</v>
      </c>
      <c r="S116" s="275"/>
      <c r="T116" s="271" t="s">
        <v>415</v>
      </c>
    </row>
    <row r="117" spans="1:20" s="268" customFormat="1" ht="15.6" customHeight="1" x14ac:dyDescent="0.3">
      <c r="A117" s="481" t="s">
        <v>404</v>
      </c>
      <c r="B117" s="482"/>
      <c r="C117" s="483"/>
      <c r="D117" s="280">
        <v>1557</v>
      </c>
      <c r="E117" s="299"/>
      <c r="F117" s="280">
        <v>1558</v>
      </c>
      <c r="G117" s="301">
        <f>+'RRE 14 D) N°3'!F39</f>
        <v>-3442853.7</v>
      </c>
      <c r="H117" s="283"/>
      <c r="I117" s="296"/>
      <c r="J117" s="283"/>
      <c r="K117" s="296"/>
      <c r="L117" s="280">
        <v>1559</v>
      </c>
      <c r="M117" s="301"/>
      <c r="N117" s="280">
        <v>1560</v>
      </c>
      <c r="O117" s="301"/>
      <c r="P117" s="280">
        <v>1561</v>
      </c>
      <c r="Q117" s="301"/>
      <c r="R117" s="280">
        <v>1562</v>
      </c>
      <c r="S117" s="275"/>
      <c r="T117" s="271" t="s">
        <v>415</v>
      </c>
    </row>
    <row r="118" spans="1:20" s="268" customFormat="1" ht="15.6" x14ac:dyDescent="0.3">
      <c r="A118" s="481" t="s">
        <v>436</v>
      </c>
      <c r="B118" s="482"/>
      <c r="C118" s="483"/>
      <c r="D118" s="269">
        <v>1563</v>
      </c>
      <c r="E118" s="299"/>
      <c r="F118" s="269">
        <v>1564</v>
      </c>
      <c r="G118" s="299">
        <f>SUM(G106:G117)</f>
        <v>36292721.924999997</v>
      </c>
      <c r="H118" s="269">
        <v>1565</v>
      </c>
      <c r="I118" s="299">
        <f>MAX(I106-I107+I109-I110+I112+I113-I114-I115-I116,0)</f>
        <v>0</v>
      </c>
      <c r="J118" s="269">
        <v>1566</v>
      </c>
      <c r="K118" s="299">
        <f>MAX(K106-K107+K109-K110+K112+K113-K114-K115-K116,0)</f>
        <v>0</v>
      </c>
      <c r="L118" s="280">
        <v>1567</v>
      </c>
      <c r="M118" s="301"/>
      <c r="N118" s="269">
        <v>1568</v>
      </c>
      <c r="O118" s="301"/>
      <c r="P118" s="269">
        <v>1569</v>
      </c>
      <c r="Q118" s="299">
        <f>SUM(Q106:Q117)</f>
        <v>8797600</v>
      </c>
      <c r="R118" s="269">
        <v>1570</v>
      </c>
      <c r="S118" s="275"/>
      <c r="T118" s="277" t="s">
        <v>424</v>
      </c>
    </row>
    <row r="119" spans="1:20" s="268" customFormat="1" ht="15.6" x14ac:dyDescent="0.3">
      <c r="A119" s="481" t="s">
        <v>437</v>
      </c>
      <c r="B119" s="482"/>
      <c r="C119" s="483"/>
      <c r="D119" s="269">
        <v>1368</v>
      </c>
      <c r="E119" s="299"/>
      <c r="F119" s="269">
        <v>1371</v>
      </c>
      <c r="G119" s="299"/>
      <c r="H119" s="269">
        <v>1571</v>
      </c>
      <c r="I119" s="299"/>
      <c r="J119" s="269">
        <v>1572</v>
      </c>
      <c r="K119" s="299"/>
      <c r="L119" s="283"/>
      <c r="M119" s="283"/>
      <c r="N119" s="470"/>
      <c r="O119" s="470"/>
      <c r="P119" s="469"/>
      <c r="Q119" s="470"/>
      <c r="R119" s="469"/>
      <c r="S119" s="470"/>
      <c r="T119" s="277" t="s">
        <v>424</v>
      </c>
    </row>
    <row r="120" spans="1:20" s="268" customFormat="1" ht="13.8" customHeight="1" x14ac:dyDescent="0.3">
      <c r="A120" s="502" t="s">
        <v>264</v>
      </c>
      <c r="B120" s="503"/>
      <c r="C120" s="503"/>
      <c r="D120" s="503"/>
      <c r="E120" s="503"/>
      <c r="F120" s="503"/>
      <c r="G120" s="503"/>
      <c r="H120" s="503"/>
      <c r="I120" s="503"/>
      <c r="J120" s="503"/>
      <c r="K120" s="503"/>
      <c r="L120" s="503"/>
      <c r="M120" s="503"/>
      <c r="N120" s="503"/>
      <c r="O120" s="503"/>
      <c r="P120" s="503"/>
      <c r="Q120" s="503"/>
      <c r="R120" s="503"/>
      <c r="S120" s="503"/>
      <c r="T120" s="503"/>
    </row>
    <row r="121" spans="1:20" s="268" customFormat="1" ht="15.6" x14ac:dyDescent="0.3">
      <c r="G121" s="282"/>
      <c r="I121" s="282"/>
      <c r="K121" s="282"/>
      <c r="M121" s="282"/>
      <c r="O121" s="282"/>
      <c r="Q121" s="282"/>
    </row>
    <row r="122" spans="1:20" s="268" customFormat="1" ht="15.6" x14ac:dyDescent="0.3">
      <c r="G122" s="282"/>
      <c r="I122" s="282"/>
      <c r="K122" s="282"/>
      <c r="M122" s="282"/>
      <c r="O122" s="282"/>
      <c r="Q122" s="282"/>
    </row>
    <row r="123" spans="1:20" s="268" customFormat="1" ht="15.6" x14ac:dyDescent="0.3">
      <c r="G123" s="282"/>
      <c r="I123" s="282"/>
      <c r="K123" s="282"/>
      <c r="M123" s="282"/>
      <c r="O123" s="282"/>
      <c r="Q123" s="282"/>
    </row>
  </sheetData>
  <mergeCells count="218">
    <mergeCell ref="A120:T120"/>
    <mergeCell ref="D85:E87"/>
    <mergeCell ref="A95:C95"/>
    <mergeCell ref="A96:C96"/>
    <mergeCell ref="A97:C97"/>
    <mergeCell ref="A98:C98"/>
    <mergeCell ref="A99:C99"/>
    <mergeCell ref="A100:C100"/>
    <mergeCell ref="A89:C89"/>
    <mergeCell ref="A90:C90"/>
    <mergeCell ref="A91:C91"/>
    <mergeCell ref="A92:C92"/>
    <mergeCell ref="A93:C93"/>
    <mergeCell ref="A94:C94"/>
    <mergeCell ref="D105:E105"/>
    <mergeCell ref="A119:C119"/>
    <mergeCell ref="N119:O119"/>
    <mergeCell ref="P119:Q119"/>
    <mergeCell ref="R119:S119"/>
    <mergeCell ref="A118:C118"/>
    <mergeCell ref="A117:C117"/>
    <mergeCell ref="E71:F71"/>
    <mergeCell ref="E72:F72"/>
    <mergeCell ref="E73:F73"/>
    <mergeCell ref="E74:F74"/>
    <mergeCell ref="E75:F75"/>
    <mergeCell ref="E76:F76"/>
    <mergeCell ref="A84:R84"/>
    <mergeCell ref="A101:R101"/>
    <mergeCell ref="A102:T102"/>
    <mergeCell ref="E68:F68"/>
    <mergeCell ref="E69:F69"/>
    <mergeCell ref="E70:F70"/>
    <mergeCell ref="E59:F59"/>
    <mergeCell ref="E60:F60"/>
    <mergeCell ref="E61:F61"/>
    <mergeCell ref="E62:F62"/>
    <mergeCell ref="E63:F63"/>
    <mergeCell ref="E64:F64"/>
    <mergeCell ref="A44:C44"/>
    <mergeCell ref="E43:F43"/>
    <mergeCell ref="E44:F44"/>
    <mergeCell ref="A38:C38"/>
    <mergeCell ref="A39:C39"/>
    <mergeCell ref="A40:C40"/>
    <mergeCell ref="E65:F65"/>
    <mergeCell ref="E66:F66"/>
    <mergeCell ref="E67:F67"/>
    <mergeCell ref="E36:F36"/>
    <mergeCell ref="E37:F37"/>
    <mergeCell ref="E38:F38"/>
    <mergeCell ref="E39:F39"/>
    <mergeCell ref="E40:F40"/>
    <mergeCell ref="E42:F42"/>
    <mergeCell ref="A41:G41"/>
    <mergeCell ref="A42:C42"/>
    <mergeCell ref="A43:C43"/>
    <mergeCell ref="E30:F30"/>
    <mergeCell ref="E31:F31"/>
    <mergeCell ref="E32:F32"/>
    <mergeCell ref="E33:F33"/>
    <mergeCell ref="E34:F34"/>
    <mergeCell ref="E35:F35"/>
    <mergeCell ref="E24:F24"/>
    <mergeCell ref="E25:F25"/>
    <mergeCell ref="E26:F26"/>
    <mergeCell ref="E27:F27"/>
    <mergeCell ref="E28:F28"/>
    <mergeCell ref="E29:F29"/>
    <mergeCell ref="E11:F11"/>
    <mergeCell ref="E18:F18"/>
    <mergeCell ref="E19:F19"/>
    <mergeCell ref="E20:F20"/>
    <mergeCell ref="E21:F21"/>
    <mergeCell ref="E22:F22"/>
    <mergeCell ref="E23:F23"/>
    <mergeCell ref="E12:F12"/>
    <mergeCell ref="E13:F13"/>
    <mergeCell ref="E14:F14"/>
    <mergeCell ref="E15:F15"/>
    <mergeCell ref="E16:F16"/>
    <mergeCell ref="E17:F17"/>
    <mergeCell ref="A116:C116"/>
    <mergeCell ref="A115:C115"/>
    <mergeCell ref="A114:C114"/>
    <mergeCell ref="A113:C113"/>
    <mergeCell ref="A112:C112"/>
    <mergeCell ref="A111:C111"/>
    <mergeCell ref="R111:S111"/>
    <mergeCell ref="A110:C110"/>
    <mergeCell ref="R108:S108"/>
    <mergeCell ref="A109:C109"/>
    <mergeCell ref="A108:C108"/>
    <mergeCell ref="A107:C107"/>
    <mergeCell ref="R107:S107"/>
    <mergeCell ref="A106:C106"/>
    <mergeCell ref="L104:M105"/>
    <mergeCell ref="N104:O105"/>
    <mergeCell ref="P104:Q105"/>
    <mergeCell ref="R104:S105"/>
    <mergeCell ref="F105:G105"/>
    <mergeCell ref="H105:I105"/>
    <mergeCell ref="J105:K105"/>
    <mergeCell ref="D104:G104"/>
    <mergeCell ref="P100:Q100"/>
    <mergeCell ref="A103:C105"/>
    <mergeCell ref="N103:S103"/>
    <mergeCell ref="T103:T105"/>
    <mergeCell ref="H104:K104"/>
    <mergeCell ref="H100:I100"/>
    <mergeCell ref="A88:C88"/>
    <mergeCell ref="F86:K86"/>
    <mergeCell ref="L86:M87"/>
    <mergeCell ref="N86:O87"/>
    <mergeCell ref="F87:G87"/>
    <mergeCell ref="H87:I87"/>
    <mergeCell ref="J87:K87"/>
    <mergeCell ref="D103:M103"/>
    <mergeCell ref="A80:C80"/>
    <mergeCell ref="A81:G81"/>
    <mergeCell ref="F85:O85"/>
    <mergeCell ref="P85:Q87"/>
    <mergeCell ref="R85:R87"/>
    <mergeCell ref="A77:C77"/>
    <mergeCell ref="A78:C78"/>
    <mergeCell ref="A79:C79"/>
    <mergeCell ref="A74:C74"/>
    <mergeCell ref="A75:C75"/>
    <mergeCell ref="A76:C76"/>
    <mergeCell ref="E77:F77"/>
    <mergeCell ref="E78:F78"/>
    <mergeCell ref="E79:F79"/>
    <mergeCell ref="E80:F80"/>
    <mergeCell ref="A71:C71"/>
    <mergeCell ref="A72:C72"/>
    <mergeCell ref="A73:C73"/>
    <mergeCell ref="A68:C68"/>
    <mergeCell ref="A69:C69"/>
    <mergeCell ref="A70:C70"/>
    <mergeCell ref="A65:C65"/>
    <mergeCell ref="A66:C66"/>
    <mergeCell ref="A67:C67"/>
    <mergeCell ref="A62:C62"/>
    <mergeCell ref="A63:C63"/>
    <mergeCell ref="A64:C64"/>
    <mergeCell ref="A59:C59"/>
    <mergeCell ref="A60:C60"/>
    <mergeCell ref="A61:C61"/>
    <mergeCell ref="A55:C55"/>
    <mergeCell ref="A56:C56"/>
    <mergeCell ref="A57:G57"/>
    <mergeCell ref="A58:G58"/>
    <mergeCell ref="E55:F55"/>
    <mergeCell ref="E56:F56"/>
    <mergeCell ref="A52:C52"/>
    <mergeCell ref="A53:C53"/>
    <mergeCell ref="A54:C54"/>
    <mergeCell ref="A49:C49"/>
    <mergeCell ref="A50:C50"/>
    <mergeCell ref="A51:C51"/>
    <mergeCell ref="A45:G45"/>
    <mergeCell ref="A46:G46"/>
    <mergeCell ref="A47:C47"/>
    <mergeCell ref="A48:C48"/>
    <mergeCell ref="E47:F47"/>
    <mergeCell ref="E48:F48"/>
    <mergeCell ref="E49:F49"/>
    <mergeCell ref="E50:F50"/>
    <mergeCell ref="E51:F51"/>
    <mergeCell ref="E52:F52"/>
    <mergeCell ref="E53:F53"/>
    <mergeCell ref="E54:F54"/>
    <mergeCell ref="A35:C35"/>
    <mergeCell ref="A36:C36"/>
    <mergeCell ref="A37:C37"/>
    <mergeCell ref="A32:C32"/>
    <mergeCell ref="A33:C33"/>
    <mergeCell ref="A34:C34"/>
    <mergeCell ref="A29:C29"/>
    <mergeCell ref="A30:C30"/>
    <mergeCell ref="A31:C31"/>
    <mergeCell ref="A26:C26"/>
    <mergeCell ref="A27:C27"/>
    <mergeCell ref="A28:C28"/>
    <mergeCell ref="A23:C23"/>
    <mergeCell ref="A24:C24"/>
    <mergeCell ref="A25:C25"/>
    <mergeCell ref="A20:C20"/>
    <mergeCell ref="A21:C21"/>
    <mergeCell ref="A22:C22"/>
    <mergeCell ref="A17:C17"/>
    <mergeCell ref="A18:C18"/>
    <mergeCell ref="A19:C19"/>
    <mergeCell ref="A14:C14"/>
    <mergeCell ref="A15:C15"/>
    <mergeCell ref="A16:C16"/>
    <mergeCell ref="A11:C11"/>
    <mergeCell ref="A12:C12"/>
    <mergeCell ref="A13:C13"/>
    <mergeCell ref="A8:C8"/>
    <mergeCell ref="A9:C9"/>
    <mergeCell ref="A10:C10"/>
    <mergeCell ref="A5:C5"/>
    <mergeCell ref="A6:C6"/>
    <mergeCell ref="A7:C7"/>
    <mergeCell ref="A1:G1"/>
    <mergeCell ref="A2:C2"/>
    <mergeCell ref="E2:F2"/>
    <mergeCell ref="A3:C3"/>
    <mergeCell ref="A4:C4"/>
    <mergeCell ref="E3:F3"/>
    <mergeCell ref="E4:F4"/>
    <mergeCell ref="E5:F5"/>
    <mergeCell ref="E6:F6"/>
    <mergeCell ref="E7:F7"/>
    <mergeCell ref="E8:F8"/>
    <mergeCell ref="E9:F9"/>
    <mergeCell ref="E10:F10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D97D57-6B6A-452F-AD36-0A94901C20D6}">
  <dimension ref="A1:R208"/>
  <sheetViews>
    <sheetView showGridLines="0" topLeftCell="A133" zoomScale="85" zoomScaleNormal="85" workbookViewId="0">
      <selection activeCell="Q150" sqref="Q150"/>
    </sheetView>
  </sheetViews>
  <sheetFormatPr baseColWidth="10" defaultRowHeight="13.8" x14ac:dyDescent="0.25"/>
  <cols>
    <col min="1" max="1" width="4.109375" style="219" bestFit="1" customWidth="1"/>
    <col min="2" max="2" width="32" style="219" customWidth="1"/>
    <col min="3" max="4" width="11.5546875" style="219"/>
    <col min="5" max="5" width="17.77734375" style="219" customWidth="1"/>
    <col min="6" max="6" width="7" style="219" customWidth="1"/>
    <col min="7" max="8" width="11.5546875" style="219"/>
    <col min="9" max="9" width="7.33203125" style="219" customWidth="1"/>
    <col min="10" max="10" width="11.21875" style="219" customWidth="1"/>
    <col min="11" max="11" width="7.6640625" style="219" customWidth="1"/>
    <col min="12" max="13" width="11.5546875" style="219"/>
    <col min="14" max="14" width="7" style="219" customWidth="1"/>
    <col min="15" max="15" width="18.77734375" style="219" customWidth="1"/>
    <col min="16" max="16" width="7.21875" style="219" customWidth="1"/>
    <col min="17" max="17" width="23.21875" style="219" customWidth="1"/>
    <col min="18" max="18" width="2.109375" style="219" bestFit="1" customWidth="1"/>
    <col min="19" max="16384" width="11.5546875" style="219"/>
  </cols>
  <sheetData>
    <row r="1" spans="1:18" x14ac:dyDescent="0.25">
      <c r="A1" s="512" t="s">
        <v>438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512"/>
    </row>
    <row r="2" spans="1:18" x14ac:dyDescent="0.25">
      <c r="A2" s="512" t="s">
        <v>439</v>
      </c>
      <c r="B2" s="512"/>
      <c r="C2" s="512"/>
      <c r="D2" s="512"/>
      <c r="E2" s="512"/>
      <c r="F2" s="513" t="s">
        <v>440</v>
      </c>
      <c r="G2" s="513"/>
      <c r="H2" s="513"/>
      <c r="I2" s="513"/>
      <c r="J2" s="513"/>
      <c r="K2" s="513"/>
      <c r="L2" s="513"/>
      <c r="M2" s="513"/>
      <c r="N2" s="513"/>
      <c r="O2" s="513"/>
      <c r="P2" s="514" t="s">
        <v>441</v>
      </c>
      <c r="Q2" s="514"/>
      <c r="R2" s="514"/>
    </row>
    <row r="3" spans="1:18" x14ac:dyDescent="0.25">
      <c r="A3" s="512"/>
      <c r="B3" s="512"/>
      <c r="C3" s="512"/>
      <c r="D3" s="512"/>
      <c r="E3" s="512"/>
      <c r="F3" s="515" t="s">
        <v>442</v>
      </c>
      <c r="G3" s="515"/>
      <c r="H3" s="515"/>
      <c r="I3" s="515"/>
      <c r="J3" s="515"/>
      <c r="K3" s="515" t="s">
        <v>443</v>
      </c>
      <c r="L3" s="515"/>
      <c r="M3" s="515"/>
      <c r="N3" s="515"/>
      <c r="O3" s="515"/>
      <c r="P3" s="514"/>
      <c r="Q3" s="514"/>
      <c r="R3" s="514"/>
    </row>
    <row r="4" spans="1:18" x14ac:dyDescent="0.25">
      <c r="A4" s="512"/>
      <c r="B4" s="512"/>
      <c r="C4" s="512"/>
      <c r="D4" s="512"/>
      <c r="E4" s="512"/>
      <c r="F4" s="516" t="s">
        <v>444</v>
      </c>
      <c r="G4" s="516"/>
      <c r="H4" s="516"/>
      <c r="I4" s="517" t="s">
        <v>445</v>
      </c>
      <c r="J4" s="517"/>
      <c r="K4" s="516" t="s">
        <v>444</v>
      </c>
      <c r="L4" s="516"/>
      <c r="M4" s="516"/>
      <c r="N4" s="516" t="s">
        <v>446</v>
      </c>
      <c r="O4" s="516"/>
      <c r="P4" s="514"/>
      <c r="Q4" s="514"/>
      <c r="R4" s="514"/>
    </row>
    <row r="5" spans="1:18" x14ac:dyDescent="0.25">
      <c r="A5" s="510" t="s">
        <v>447</v>
      </c>
      <c r="B5" s="510"/>
      <c r="C5" s="510"/>
      <c r="D5" s="510"/>
      <c r="E5" s="510"/>
      <c r="F5" s="510"/>
      <c r="G5" s="510"/>
      <c r="H5" s="510"/>
      <c r="I5" s="510"/>
      <c r="J5" s="510"/>
      <c r="K5" s="510"/>
      <c r="L5" s="510"/>
      <c r="M5" s="510"/>
      <c r="N5" s="510"/>
      <c r="O5" s="510"/>
      <c r="P5" s="510"/>
      <c r="Q5" s="510"/>
      <c r="R5" s="510"/>
    </row>
    <row r="6" spans="1:18" x14ac:dyDescent="0.25">
      <c r="A6" s="305">
        <v>1</v>
      </c>
      <c r="B6" s="446" t="s">
        <v>448</v>
      </c>
      <c r="C6" s="446"/>
      <c r="D6" s="446"/>
      <c r="E6" s="446"/>
      <c r="F6" s="306">
        <v>1592</v>
      </c>
      <c r="G6" s="511"/>
      <c r="H6" s="511"/>
      <c r="I6" s="308">
        <v>1024</v>
      </c>
      <c r="J6" s="309"/>
      <c r="K6" s="306">
        <v>1593</v>
      </c>
      <c r="L6" s="511"/>
      <c r="M6" s="511"/>
      <c r="N6" s="308">
        <v>1025</v>
      </c>
      <c r="O6" s="310">
        <v>0</v>
      </c>
      <c r="P6" s="306">
        <v>104</v>
      </c>
      <c r="Q6" s="311">
        <v>0</v>
      </c>
      <c r="R6" s="259" t="s">
        <v>275</v>
      </c>
    </row>
    <row r="7" spans="1:18" x14ac:dyDescent="0.25">
      <c r="A7" s="305">
        <v>2</v>
      </c>
      <c r="B7" s="446" t="s">
        <v>449</v>
      </c>
      <c r="C7" s="446"/>
      <c r="D7" s="446"/>
      <c r="E7" s="446"/>
      <c r="F7" s="306">
        <v>1594</v>
      </c>
      <c r="G7" s="511"/>
      <c r="H7" s="511"/>
      <c r="I7" s="308">
        <v>1026</v>
      </c>
      <c r="J7" s="264"/>
      <c r="K7" s="306">
        <v>1595</v>
      </c>
      <c r="L7" s="511"/>
      <c r="M7" s="511"/>
      <c r="N7" s="308">
        <v>1027</v>
      </c>
      <c r="O7" s="312"/>
      <c r="P7" s="306">
        <v>105</v>
      </c>
      <c r="Q7" s="311"/>
      <c r="R7" s="313" t="s">
        <v>275</v>
      </c>
    </row>
    <row r="8" spans="1:18" x14ac:dyDescent="0.25">
      <c r="A8" s="305">
        <v>3</v>
      </c>
      <c r="B8" s="446" t="s">
        <v>450</v>
      </c>
      <c r="C8" s="446"/>
      <c r="D8" s="446"/>
      <c r="E8" s="446"/>
      <c r="F8" s="446"/>
      <c r="G8" s="446"/>
      <c r="H8" s="446"/>
      <c r="I8" s="446"/>
      <c r="J8" s="446"/>
      <c r="K8" s="446"/>
      <c r="L8" s="446"/>
      <c r="M8" s="446"/>
      <c r="N8" s="446"/>
      <c r="O8" s="446"/>
      <c r="P8" s="306">
        <v>106</v>
      </c>
      <c r="Q8" s="311"/>
      <c r="R8" s="313" t="s">
        <v>275</v>
      </c>
    </row>
    <row r="9" spans="1:18" x14ac:dyDescent="0.25">
      <c r="A9" s="305">
        <v>4</v>
      </c>
      <c r="B9" s="518" t="s">
        <v>196</v>
      </c>
      <c r="C9" s="518"/>
      <c r="D9" s="518"/>
      <c r="E9" s="518"/>
      <c r="F9" s="518"/>
      <c r="G9" s="518"/>
      <c r="H9" s="518"/>
      <c r="I9" s="518"/>
      <c r="J9" s="518"/>
      <c r="K9" s="518"/>
      <c r="L9" s="518"/>
      <c r="M9" s="518"/>
      <c r="N9" s="314">
        <v>603</v>
      </c>
      <c r="O9" s="309"/>
      <c r="P9" s="315">
        <v>108</v>
      </c>
      <c r="Q9" s="311"/>
      <c r="R9" s="519" t="s">
        <v>185</v>
      </c>
    </row>
    <row r="10" spans="1:18" x14ac:dyDescent="0.25">
      <c r="A10" s="305"/>
      <c r="B10" s="518" t="s">
        <v>186</v>
      </c>
      <c r="C10" s="518"/>
      <c r="D10" s="518"/>
      <c r="E10" s="518"/>
      <c r="F10" s="518"/>
      <c r="G10" s="518"/>
      <c r="H10" s="518"/>
      <c r="I10" s="518"/>
      <c r="J10" s="518"/>
      <c r="K10" s="518"/>
      <c r="L10" s="518"/>
      <c r="M10" s="518"/>
      <c r="N10" s="314">
        <v>1920</v>
      </c>
      <c r="O10" s="309"/>
      <c r="P10" s="315">
        <v>1921</v>
      </c>
      <c r="Q10" s="311"/>
      <c r="R10" s="520"/>
    </row>
    <row r="11" spans="1:18" x14ac:dyDescent="0.25">
      <c r="A11" s="305"/>
      <c r="B11" s="518" t="s">
        <v>187</v>
      </c>
      <c r="C11" s="518"/>
      <c r="D11" s="518"/>
      <c r="E11" s="518"/>
      <c r="F11" s="518"/>
      <c r="G11" s="518"/>
      <c r="H11" s="518"/>
      <c r="I11" s="518"/>
      <c r="J11" s="518"/>
      <c r="K11" s="518"/>
      <c r="L11" s="518"/>
      <c r="M11" s="518"/>
      <c r="N11" s="314">
        <v>1922</v>
      </c>
      <c r="O11" s="309"/>
      <c r="P11" s="315">
        <v>1923</v>
      </c>
      <c r="Q11" s="311"/>
      <c r="R11" s="521"/>
    </row>
    <row r="12" spans="1:18" x14ac:dyDescent="0.25">
      <c r="A12" s="522">
        <v>5</v>
      </c>
      <c r="B12" s="523" t="s">
        <v>451</v>
      </c>
      <c r="C12" s="523"/>
      <c r="D12" s="523"/>
      <c r="E12" s="523"/>
      <c r="F12" s="306">
        <v>1721</v>
      </c>
      <c r="G12" s="524"/>
      <c r="H12" s="524"/>
      <c r="I12" s="308">
        <v>1722</v>
      </c>
      <c r="J12" s="316"/>
      <c r="K12" s="306">
        <v>1596</v>
      </c>
      <c r="L12" s="524"/>
      <c r="M12" s="524"/>
      <c r="N12" s="317">
        <v>954</v>
      </c>
      <c r="O12" s="309"/>
      <c r="P12" s="306">
        <v>955</v>
      </c>
      <c r="Q12" s="311"/>
      <c r="R12" s="525" t="s">
        <v>275</v>
      </c>
    </row>
    <row r="13" spans="1:18" x14ac:dyDescent="0.25">
      <c r="A13" s="522"/>
      <c r="B13" s="529" t="s">
        <v>452</v>
      </c>
      <c r="C13" s="530"/>
      <c r="D13" s="530"/>
      <c r="E13" s="530"/>
      <c r="F13" s="530"/>
      <c r="G13" s="530"/>
      <c r="H13" s="530"/>
      <c r="I13" s="530"/>
      <c r="J13" s="530"/>
      <c r="K13" s="318">
        <v>1917</v>
      </c>
      <c r="L13" s="531">
        <v>0</v>
      </c>
      <c r="M13" s="532"/>
      <c r="N13" s="317">
        <v>1848</v>
      </c>
      <c r="O13" s="309">
        <v>0</v>
      </c>
      <c r="P13" s="306">
        <v>1849</v>
      </c>
      <c r="Q13" s="311"/>
      <c r="R13" s="526"/>
    </row>
    <row r="14" spans="1:18" x14ac:dyDescent="0.25">
      <c r="A14" s="522"/>
      <c r="B14" s="528" t="s">
        <v>197</v>
      </c>
      <c r="C14" s="528"/>
      <c r="D14" s="528"/>
      <c r="E14" s="528"/>
      <c r="F14" s="528"/>
      <c r="G14" s="528"/>
      <c r="H14" s="528"/>
      <c r="I14" s="528"/>
      <c r="J14" s="528"/>
      <c r="K14" s="317">
        <v>1850</v>
      </c>
      <c r="L14" s="524"/>
      <c r="M14" s="524"/>
      <c r="N14" s="319">
        <v>1851</v>
      </c>
      <c r="O14" s="309"/>
      <c r="P14" s="317">
        <v>1852</v>
      </c>
      <c r="Q14" s="311"/>
      <c r="R14" s="526"/>
    </row>
    <row r="15" spans="1:18" x14ac:dyDescent="0.25">
      <c r="A15" s="522"/>
      <c r="B15" s="533" t="s">
        <v>198</v>
      </c>
      <c r="C15" s="533"/>
      <c r="D15" s="533"/>
      <c r="E15" s="533"/>
      <c r="F15" s="317">
        <v>1853</v>
      </c>
      <c r="G15" s="524"/>
      <c r="H15" s="524"/>
      <c r="I15" s="320">
        <v>1854</v>
      </c>
      <c r="J15" s="316"/>
      <c r="K15" s="317">
        <v>1855</v>
      </c>
      <c r="L15" s="524"/>
      <c r="M15" s="524"/>
      <c r="N15" s="317">
        <v>1856</v>
      </c>
      <c r="O15" s="309"/>
      <c r="P15" s="317">
        <v>1857</v>
      </c>
      <c r="Q15" s="311"/>
      <c r="R15" s="526"/>
    </row>
    <row r="16" spans="1:18" x14ac:dyDescent="0.25">
      <c r="A16" s="522"/>
      <c r="B16" s="446" t="s">
        <v>199</v>
      </c>
      <c r="C16" s="446"/>
      <c r="D16" s="446"/>
      <c r="E16" s="446"/>
      <c r="F16" s="306">
        <v>1858</v>
      </c>
      <c r="G16" s="511"/>
      <c r="H16" s="511"/>
      <c r="I16" s="308">
        <v>1859</v>
      </c>
      <c r="J16" s="309"/>
      <c r="K16" s="306">
        <v>1860</v>
      </c>
      <c r="L16" s="511"/>
      <c r="M16" s="511"/>
      <c r="N16" s="317">
        <v>1861</v>
      </c>
      <c r="O16" s="309"/>
      <c r="P16" s="306">
        <v>1862</v>
      </c>
      <c r="Q16" s="311"/>
      <c r="R16" s="526"/>
    </row>
    <row r="17" spans="1:18" x14ac:dyDescent="0.25">
      <c r="A17" s="522"/>
      <c r="B17" s="528" t="s">
        <v>200</v>
      </c>
      <c r="C17" s="528"/>
      <c r="D17" s="528"/>
      <c r="E17" s="528"/>
      <c r="F17" s="528"/>
      <c r="G17" s="528"/>
      <c r="H17" s="528"/>
      <c r="I17" s="528"/>
      <c r="J17" s="528"/>
      <c r="K17" s="528"/>
      <c r="L17" s="528"/>
      <c r="M17" s="528"/>
      <c r="N17" s="317">
        <v>1872</v>
      </c>
      <c r="O17" s="309"/>
      <c r="P17" s="306">
        <v>1873</v>
      </c>
      <c r="Q17" s="311"/>
      <c r="R17" s="526"/>
    </row>
    <row r="18" spans="1:18" x14ac:dyDescent="0.25">
      <c r="A18" s="522"/>
      <c r="B18" s="528" t="s">
        <v>201</v>
      </c>
      <c r="C18" s="528"/>
      <c r="D18" s="528"/>
      <c r="E18" s="528"/>
      <c r="F18" s="528"/>
      <c r="G18" s="528"/>
      <c r="H18" s="528"/>
      <c r="I18" s="528"/>
      <c r="J18" s="528"/>
      <c r="K18" s="306">
        <v>1863</v>
      </c>
      <c r="L18" s="511"/>
      <c r="M18" s="511"/>
      <c r="N18" s="317">
        <v>1864</v>
      </c>
      <c r="O18" s="309"/>
      <c r="P18" s="306">
        <v>1865</v>
      </c>
      <c r="Q18" s="311"/>
      <c r="R18" s="527"/>
    </row>
    <row r="19" spans="1:18" x14ac:dyDescent="0.25">
      <c r="A19" s="305">
        <v>6</v>
      </c>
      <c r="B19" s="523" t="s">
        <v>202</v>
      </c>
      <c r="C19" s="446"/>
      <c r="D19" s="446"/>
      <c r="E19" s="446"/>
      <c r="F19" s="306">
        <v>1597</v>
      </c>
      <c r="G19" s="511"/>
      <c r="H19" s="511"/>
      <c r="I19" s="308">
        <v>1598</v>
      </c>
      <c r="J19" s="309"/>
      <c r="K19" s="306">
        <v>1599</v>
      </c>
      <c r="L19" s="511"/>
      <c r="M19" s="511"/>
      <c r="N19" s="308">
        <v>1631</v>
      </c>
      <c r="O19" s="309"/>
      <c r="P19" s="306">
        <v>1632</v>
      </c>
      <c r="Q19" s="311"/>
      <c r="R19" s="313" t="s">
        <v>275</v>
      </c>
    </row>
    <row r="20" spans="1:18" x14ac:dyDescent="0.25">
      <c r="A20" s="305">
        <v>7</v>
      </c>
      <c r="B20" s="534" t="s">
        <v>203</v>
      </c>
      <c r="C20" s="534"/>
      <c r="D20" s="534"/>
      <c r="E20" s="534"/>
      <c r="F20" s="534"/>
      <c r="G20" s="534"/>
      <c r="H20" s="534"/>
      <c r="I20" s="534"/>
      <c r="J20" s="534"/>
      <c r="K20" s="534"/>
      <c r="L20" s="534"/>
      <c r="M20" s="534"/>
      <c r="N20" s="534"/>
      <c r="O20" s="534"/>
      <c r="P20" s="306">
        <v>110</v>
      </c>
      <c r="Q20" s="311"/>
      <c r="R20" s="313" t="s">
        <v>275</v>
      </c>
    </row>
    <row r="21" spans="1:18" x14ac:dyDescent="0.25">
      <c r="A21" s="522">
        <v>8</v>
      </c>
      <c r="B21" s="528" t="s">
        <v>453</v>
      </c>
      <c r="C21" s="528"/>
      <c r="D21" s="528"/>
      <c r="E21" s="528"/>
      <c r="F21" s="528"/>
      <c r="G21" s="528"/>
      <c r="H21" s="528"/>
      <c r="I21" s="528"/>
      <c r="J21" s="528"/>
      <c r="K21" s="528"/>
      <c r="L21" s="528"/>
      <c r="M21" s="528"/>
      <c r="N21" s="308">
        <v>605</v>
      </c>
      <c r="O21" s="307"/>
      <c r="P21" s="306">
        <v>155</v>
      </c>
      <c r="Q21" s="311"/>
      <c r="R21" s="313" t="s">
        <v>275</v>
      </c>
    </row>
    <row r="22" spans="1:18" x14ac:dyDescent="0.25">
      <c r="A22" s="522"/>
      <c r="B22" s="528" t="s">
        <v>204</v>
      </c>
      <c r="C22" s="528"/>
      <c r="D22" s="528"/>
      <c r="E22" s="528"/>
      <c r="F22" s="528"/>
      <c r="G22" s="528"/>
      <c r="H22" s="528"/>
      <c r="I22" s="528"/>
      <c r="J22" s="528"/>
      <c r="K22" s="528"/>
      <c r="L22" s="528"/>
      <c r="M22" s="528"/>
      <c r="N22" s="308">
        <v>1866</v>
      </c>
      <c r="O22" s="307"/>
      <c r="P22" s="306">
        <v>1867</v>
      </c>
      <c r="Q22" s="311"/>
      <c r="R22" s="313" t="s">
        <v>275</v>
      </c>
    </row>
    <row r="23" spans="1:18" x14ac:dyDescent="0.25">
      <c r="A23" s="522"/>
      <c r="B23" s="528" t="s">
        <v>454</v>
      </c>
      <c r="C23" s="528"/>
      <c r="D23" s="528"/>
      <c r="E23" s="528"/>
      <c r="F23" s="528"/>
      <c r="G23" s="528"/>
      <c r="H23" s="528"/>
      <c r="I23" s="528"/>
      <c r="J23" s="528"/>
      <c r="K23" s="528"/>
      <c r="L23" s="528"/>
      <c r="M23" s="528"/>
      <c r="N23" s="308">
        <v>1868</v>
      </c>
      <c r="O23" s="307"/>
      <c r="P23" s="306">
        <v>1869</v>
      </c>
      <c r="Q23" s="311"/>
      <c r="R23" s="313" t="s">
        <v>275</v>
      </c>
    </row>
    <row r="24" spans="1:18" x14ac:dyDescent="0.25">
      <c r="A24" s="522"/>
      <c r="B24" s="528" t="s">
        <v>205</v>
      </c>
      <c r="C24" s="528"/>
      <c r="D24" s="528"/>
      <c r="E24" s="528"/>
      <c r="F24" s="528"/>
      <c r="G24" s="528"/>
      <c r="H24" s="528"/>
      <c r="I24" s="528"/>
      <c r="J24" s="528"/>
      <c r="K24" s="528"/>
      <c r="L24" s="528"/>
      <c r="M24" s="528"/>
      <c r="N24" s="528"/>
      <c r="O24" s="528"/>
      <c r="P24" s="306">
        <v>1871</v>
      </c>
      <c r="Q24" s="311"/>
      <c r="R24" s="313" t="s">
        <v>275</v>
      </c>
    </row>
    <row r="25" spans="1:18" x14ac:dyDescent="0.25">
      <c r="A25" s="522">
        <v>9</v>
      </c>
      <c r="B25" s="528" t="s">
        <v>206</v>
      </c>
      <c r="C25" s="528"/>
      <c r="D25" s="528"/>
      <c r="E25" s="528"/>
      <c r="F25" s="306">
        <v>1633</v>
      </c>
      <c r="G25" s="511"/>
      <c r="H25" s="511"/>
      <c r="I25" s="308">
        <v>1105</v>
      </c>
      <c r="J25" s="321"/>
      <c r="K25" s="306">
        <v>1634</v>
      </c>
      <c r="L25" s="511"/>
      <c r="M25" s="511"/>
      <c r="N25" s="308">
        <v>606</v>
      </c>
      <c r="O25" s="307"/>
      <c r="P25" s="306">
        <v>152</v>
      </c>
      <c r="Q25" s="311"/>
      <c r="R25" s="313" t="s">
        <v>275</v>
      </c>
    </row>
    <row r="26" spans="1:18" x14ac:dyDescent="0.25">
      <c r="A26" s="522"/>
      <c r="B26" s="528" t="s">
        <v>455</v>
      </c>
      <c r="C26" s="528"/>
      <c r="D26" s="528"/>
      <c r="E26" s="528"/>
      <c r="F26" s="306">
        <v>1874</v>
      </c>
      <c r="G26" s="511"/>
      <c r="H26" s="511"/>
      <c r="I26" s="308">
        <v>1875</v>
      </c>
      <c r="J26" s="321"/>
      <c r="K26" s="306">
        <v>1876</v>
      </c>
      <c r="L26" s="511"/>
      <c r="M26" s="511"/>
      <c r="N26" s="308">
        <v>1877</v>
      </c>
      <c r="O26" s="307"/>
      <c r="P26" s="306">
        <v>1878</v>
      </c>
      <c r="Q26" s="311"/>
      <c r="R26" s="313" t="s">
        <v>275</v>
      </c>
    </row>
    <row r="27" spans="1:18" x14ac:dyDescent="0.25">
      <c r="A27" s="522"/>
      <c r="B27" s="528" t="s">
        <v>207</v>
      </c>
      <c r="C27" s="528"/>
      <c r="D27" s="528"/>
      <c r="E27" s="528"/>
      <c r="F27" s="306">
        <v>1879</v>
      </c>
      <c r="G27" s="511"/>
      <c r="H27" s="511"/>
      <c r="I27" s="308">
        <v>1880</v>
      </c>
      <c r="J27" s="321"/>
      <c r="K27" s="306">
        <v>1881</v>
      </c>
      <c r="L27" s="511"/>
      <c r="M27" s="511"/>
      <c r="N27" s="308">
        <v>1882</v>
      </c>
      <c r="O27" s="307"/>
      <c r="P27" s="306">
        <v>1883</v>
      </c>
      <c r="Q27" s="311"/>
      <c r="R27" s="313" t="s">
        <v>275</v>
      </c>
    </row>
    <row r="28" spans="1:18" x14ac:dyDescent="0.25">
      <c r="A28" s="522"/>
      <c r="B28" s="528" t="s">
        <v>456</v>
      </c>
      <c r="C28" s="528"/>
      <c r="D28" s="528"/>
      <c r="E28" s="528"/>
      <c r="F28" s="528"/>
      <c r="G28" s="528"/>
      <c r="H28" s="528"/>
      <c r="I28" s="528"/>
      <c r="J28" s="528"/>
      <c r="K28" s="528"/>
      <c r="L28" s="528"/>
      <c r="M28" s="528"/>
      <c r="N28" s="528"/>
      <c r="O28" s="528"/>
      <c r="P28" s="306">
        <v>1884</v>
      </c>
      <c r="Q28" s="311"/>
      <c r="R28" s="313" t="s">
        <v>275</v>
      </c>
    </row>
    <row r="29" spans="1:18" x14ac:dyDescent="0.25">
      <c r="A29" s="522"/>
      <c r="B29" s="528" t="s">
        <v>208</v>
      </c>
      <c r="C29" s="528"/>
      <c r="D29" s="528"/>
      <c r="E29" s="528"/>
      <c r="F29" s="306">
        <v>1885</v>
      </c>
      <c r="G29" s="511"/>
      <c r="H29" s="511"/>
      <c r="I29" s="308">
        <v>1886</v>
      </c>
      <c r="J29" s="321"/>
      <c r="K29" s="306">
        <v>1887</v>
      </c>
      <c r="L29" s="511"/>
      <c r="M29" s="511"/>
      <c r="N29" s="308">
        <v>1888</v>
      </c>
      <c r="O29" s="307"/>
      <c r="P29" s="306">
        <v>1889</v>
      </c>
      <c r="Q29" s="311"/>
      <c r="R29" s="313" t="s">
        <v>275</v>
      </c>
    </row>
    <row r="30" spans="1:18" x14ac:dyDescent="0.25">
      <c r="A30" s="305">
        <v>10</v>
      </c>
      <c r="B30" s="528" t="s">
        <v>209</v>
      </c>
      <c r="C30" s="528"/>
      <c r="D30" s="528"/>
      <c r="E30" s="528"/>
      <c r="F30" s="528"/>
      <c r="G30" s="528"/>
      <c r="H30" s="528"/>
      <c r="I30" s="528"/>
      <c r="J30" s="528"/>
      <c r="K30" s="306">
        <v>1635</v>
      </c>
      <c r="L30" s="511"/>
      <c r="M30" s="511"/>
      <c r="N30" s="308">
        <v>1031</v>
      </c>
      <c r="O30" s="307"/>
      <c r="P30" s="306">
        <v>1032</v>
      </c>
      <c r="Q30" s="311"/>
      <c r="R30" s="313" t="s">
        <v>275</v>
      </c>
    </row>
    <row r="31" spans="1:18" x14ac:dyDescent="0.25">
      <c r="A31" s="305">
        <v>11</v>
      </c>
      <c r="B31" s="528" t="s">
        <v>457</v>
      </c>
      <c r="C31" s="528"/>
      <c r="D31" s="528"/>
      <c r="E31" s="528"/>
      <c r="F31" s="528"/>
      <c r="G31" s="528"/>
      <c r="H31" s="528"/>
      <c r="I31" s="528"/>
      <c r="J31" s="528"/>
      <c r="K31" s="528"/>
      <c r="L31" s="528"/>
      <c r="M31" s="528"/>
      <c r="N31" s="308">
        <v>1890</v>
      </c>
      <c r="O31" s="307"/>
      <c r="P31" s="306">
        <v>1891</v>
      </c>
      <c r="Q31" s="311"/>
      <c r="R31" s="313" t="s">
        <v>275</v>
      </c>
    </row>
    <row r="32" spans="1:18" x14ac:dyDescent="0.25">
      <c r="A32" s="305">
        <v>12</v>
      </c>
      <c r="B32" s="528" t="s">
        <v>210</v>
      </c>
      <c r="C32" s="528"/>
      <c r="D32" s="528"/>
      <c r="E32" s="528"/>
      <c r="F32" s="528"/>
      <c r="G32" s="528"/>
      <c r="H32" s="528"/>
      <c r="I32" s="528"/>
      <c r="J32" s="528"/>
      <c r="K32" s="528"/>
      <c r="L32" s="528"/>
      <c r="M32" s="528"/>
      <c r="N32" s="308">
        <v>1914</v>
      </c>
      <c r="O32" s="307"/>
      <c r="P32" s="306">
        <v>1104</v>
      </c>
      <c r="Q32" s="311"/>
      <c r="R32" s="313" t="s">
        <v>275</v>
      </c>
    </row>
    <row r="33" spans="1:18" x14ac:dyDescent="0.25">
      <c r="A33" s="305">
        <v>13</v>
      </c>
      <c r="B33" s="528" t="s">
        <v>211</v>
      </c>
      <c r="C33" s="528"/>
      <c r="D33" s="317">
        <v>1098</v>
      </c>
      <c r="E33" s="322">
        <v>0</v>
      </c>
      <c r="F33" s="534" t="s">
        <v>188</v>
      </c>
      <c r="G33" s="534"/>
      <c r="H33" s="534"/>
      <c r="I33" s="534"/>
      <c r="J33" s="534"/>
      <c r="K33" s="306">
        <v>1030</v>
      </c>
      <c r="L33" s="541"/>
      <c r="M33" s="541"/>
      <c r="N33" s="541"/>
      <c r="O33" s="541"/>
      <c r="P33" s="306">
        <v>161</v>
      </c>
      <c r="Q33" s="311"/>
      <c r="R33" s="313" t="s">
        <v>275</v>
      </c>
    </row>
    <row r="34" spans="1:18" x14ac:dyDescent="0.25">
      <c r="A34" s="305">
        <v>14</v>
      </c>
      <c r="B34" s="528" t="s">
        <v>212</v>
      </c>
      <c r="C34" s="528"/>
      <c r="D34" s="317">
        <v>159</v>
      </c>
      <c r="E34" s="311">
        <f>+O6</f>
        <v>0</v>
      </c>
      <c r="F34" s="534" t="s">
        <v>458</v>
      </c>
      <c r="G34" s="534"/>
      <c r="H34" s="534"/>
      <c r="I34" s="534"/>
      <c r="J34" s="534"/>
      <c r="K34" s="306">
        <v>748</v>
      </c>
      <c r="L34" s="541"/>
      <c r="M34" s="541"/>
      <c r="N34" s="541"/>
      <c r="O34" s="541"/>
      <c r="P34" s="306">
        <v>749</v>
      </c>
      <c r="Q34" s="311">
        <f>+E34</f>
        <v>0</v>
      </c>
      <c r="R34" s="313" t="s">
        <v>275</v>
      </c>
    </row>
    <row r="35" spans="1:18" x14ac:dyDescent="0.25">
      <c r="A35" s="535" t="s">
        <v>459</v>
      </c>
      <c r="B35" s="536"/>
      <c r="C35" s="536"/>
      <c r="D35" s="536"/>
      <c r="E35" s="536"/>
      <c r="F35" s="536"/>
      <c r="G35" s="536"/>
      <c r="H35" s="536"/>
      <c r="I35" s="536"/>
      <c r="J35" s="536"/>
      <c r="K35" s="536"/>
      <c r="L35" s="536"/>
      <c r="M35" s="536"/>
      <c r="N35" s="536"/>
      <c r="O35" s="536"/>
      <c r="P35" s="536"/>
      <c r="Q35" s="536"/>
      <c r="R35" s="537"/>
    </row>
    <row r="36" spans="1:18" x14ac:dyDescent="0.25">
      <c r="A36" s="416" t="s">
        <v>460</v>
      </c>
      <c r="B36" s="416"/>
      <c r="C36" s="416"/>
      <c r="D36" s="416"/>
      <c r="E36" s="416"/>
      <c r="F36" s="416"/>
      <c r="G36" s="416"/>
      <c r="H36" s="416"/>
      <c r="I36" s="416"/>
      <c r="J36" s="416"/>
      <c r="K36" s="416"/>
      <c r="L36" s="416"/>
      <c r="M36" s="416"/>
      <c r="N36" s="416"/>
      <c r="O36" s="416"/>
      <c r="P36" s="416"/>
      <c r="Q36" s="416"/>
      <c r="R36" s="416"/>
    </row>
    <row r="37" spans="1:18" x14ac:dyDescent="0.25">
      <c r="A37" s="220">
        <v>15</v>
      </c>
      <c r="B37" s="538" t="s">
        <v>461</v>
      </c>
      <c r="C37" s="539"/>
      <c r="D37" s="539"/>
      <c r="E37" s="539"/>
      <c r="F37" s="539"/>
      <c r="G37" s="539"/>
      <c r="H37" s="539"/>
      <c r="I37" s="539"/>
      <c r="J37" s="539"/>
      <c r="K37" s="539"/>
      <c r="L37" s="539"/>
      <c r="M37" s="539"/>
      <c r="N37" s="539"/>
      <c r="O37" s="539"/>
      <c r="P37" s="229">
        <v>166</v>
      </c>
      <c r="Q37" s="311"/>
      <c r="R37" s="251" t="s">
        <v>299</v>
      </c>
    </row>
    <row r="38" spans="1:18" x14ac:dyDescent="0.25">
      <c r="A38" s="220">
        <v>16</v>
      </c>
      <c r="B38" s="540" t="s">
        <v>462</v>
      </c>
      <c r="C38" s="540"/>
      <c r="D38" s="540"/>
      <c r="E38" s="540"/>
      <c r="F38" s="540"/>
      <c r="G38" s="540"/>
      <c r="H38" s="540"/>
      <c r="I38" s="540"/>
      <c r="J38" s="540"/>
      <c r="K38" s="540"/>
      <c r="L38" s="540"/>
      <c r="M38" s="540"/>
      <c r="N38" s="540"/>
      <c r="O38" s="540"/>
      <c r="P38" s="229">
        <v>907</v>
      </c>
      <c r="Q38" s="311"/>
      <c r="R38" s="251" t="s">
        <v>299</v>
      </c>
    </row>
    <row r="39" spans="1:18" x14ac:dyDescent="0.25">
      <c r="A39" s="220">
        <v>17</v>
      </c>
      <c r="B39" s="540" t="s">
        <v>463</v>
      </c>
      <c r="C39" s="540"/>
      <c r="D39" s="540"/>
      <c r="E39" s="540"/>
      <c r="F39" s="540"/>
      <c r="G39" s="540"/>
      <c r="H39" s="540"/>
      <c r="I39" s="540"/>
      <c r="J39" s="540"/>
      <c r="K39" s="540"/>
      <c r="L39" s="540"/>
      <c r="M39" s="540"/>
      <c r="N39" s="540"/>
      <c r="O39" s="540"/>
      <c r="P39" s="229">
        <v>169</v>
      </c>
      <c r="Q39" s="311"/>
      <c r="R39" s="251" t="s">
        <v>299</v>
      </c>
    </row>
    <row r="40" spans="1:18" x14ac:dyDescent="0.25">
      <c r="A40" s="220">
        <v>18</v>
      </c>
      <c r="B40" s="540" t="s">
        <v>464</v>
      </c>
      <c r="C40" s="540"/>
      <c r="D40" s="540"/>
      <c r="E40" s="540"/>
      <c r="F40" s="540"/>
      <c r="G40" s="540"/>
      <c r="H40" s="540"/>
      <c r="I40" s="540"/>
      <c r="J40" s="540"/>
      <c r="K40" s="540"/>
      <c r="L40" s="540"/>
      <c r="M40" s="540"/>
      <c r="N40" s="540"/>
      <c r="O40" s="540"/>
      <c r="P40" s="229">
        <v>1833</v>
      </c>
      <c r="Q40" s="311"/>
      <c r="R40" s="251" t="s">
        <v>299</v>
      </c>
    </row>
    <row r="41" spans="1:18" x14ac:dyDescent="0.25">
      <c r="A41" s="220">
        <v>19</v>
      </c>
      <c r="B41" s="540" t="s">
        <v>213</v>
      </c>
      <c r="C41" s="540"/>
      <c r="D41" s="540"/>
      <c r="E41" s="540"/>
      <c r="F41" s="540"/>
      <c r="G41" s="540"/>
      <c r="H41" s="540"/>
      <c r="I41" s="540"/>
      <c r="J41" s="540"/>
      <c r="K41" s="540"/>
      <c r="L41" s="540"/>
      <c r="M41" s="540"/>
      <c r="N41" s="540"/>
      <c r="O41" s="540"/>
      <c r="P41" s="229">
        <v>158</v>
      </c>
      <c r="Q41" s="311">
        <f>SUM(Q6:Q8)+SUM(Q9)+SUM(Q12)+SUM(Q19:Q34)+SUM(Q37:Q40)</f>
        <v>0</v>
      </c>
      <c r="R41" s="251" t="s">
        <v>341</v>
      </c>
    </row>
    <row r="42" spans="1:18" x14ac:dyDescent="0.25">
      <c r="A42" s="220">
        <v>20</v>
      </c>
      <c r="B42" s="540" t="s">
        <v>214</v>
      </c>
      <c r="C42" s="540"/>
      <c r="D42" s="540"/>
      <c r="E42" s="540"/>
      <c r="F42" s="540"/>
      <c r="G42" s="540"/>
      <c r="H42" s="540"/>
      <c r="I42" s="540"/>
      <c r="J42" s="540"/>
      <c r="K42" s="540"/>
      <c r="L42" s="540"/>
      <c r="M42" s="540"/>
      <c r="N42" s="540"/>
      <c r="O42" s="540"/>
      <c r="P42" s="229">
        <v>111</v>
      </c>
      <c r="Q42" s="311"/>
      <c r="R42" s="251" t="s">
        <v>299</v>
      </c>
    </row>
    <row r="43" spans="1:18" x14ac:dyDescent="0.25">
      <c r="A43" s="220">
        <v>21</v>
      </c>
      <c r="B43" s="385" t="s">
        <v>465</v>
      </c>
      <c r="C43" s="385"/>
      <c r="D43" s="229">
        <v>750</v>
      </c>
      <c r="E43" s="323"/>
      <c r="F43" s="444" t="s">
        <v>466</v>
      </c>
      <c r="G43" s="444"/>
      <c r="H43" s="444"/>
      <c r="I43" s="444"/>
      <c r="J43" s="444"/>
      <c r="K43" s="229">
        <v>740</v>
      </c>
      <c r="L43" s="549"/>
      <c r="M43" s="549"/>
      <c r="N43" s="549"/>
      <c r="O43" s="549"/>
      <c r="P43" s="229">
        <v>751</v>
      </c>
      <c r="Q43" s="311"/>
      <c r="R43" s="251" t="s">
        <v>299</v>
      </c>
    </row>
    <row r="44" spans="1:18" x14ac:dyDescent="0.25">
      <c r="A44" s="220">
        <v>22</v>
      </c>
      <c r="B44" s="393" t="s">
        <v>215</v>
      </c>
      <c r="C44" s="393"/>
      <c r="D44" s="393"/>
      <c r="E44" s="393"/>
      <c r="F44" s="393"/>
      <c r="G44" s="393"/>
      <c r="H44" s="393"/>
      <c r="I44" s="393"/>
      <c r="J44" s="393"/>
      <c r="K44" s="393"/>
      <c r="L44" s="393"/>
      <c r="M44" s="393"/>
      <c r="N44" s="393"/>
      <c r="O44" s="393"/>
      <c r="P44" s="229">
        <v>822</v>
      </c>
      <c r="Q44" s="311"/>
      <c r="R44" s="251" t="s">
        <v>299</v>
      </c>
    </row>
    <row r="45" spans="1:18" x14ac:dyDescent="0.25">
      <c r="A45" s="220">
        <v>23</v>
      </c>
      <c r="B45" s="393" t="s">
        <v>216</v>
      </c>
      <c r="C45" s="385"/>
      <c r="D45" s="385"/>
      <c r="E45" s="385"/>
      <c r="F45" s="385"/>
      <c r="G45" s="385"/>
      <c r="H45" s="385"/>
      <c r="I45" s="385"/>
      <c r="J45" s="385"/>
      <c r="K45" s="385"/>
      <c r="L45" s="385"/>
      <c r="M45" s="385"/>
      <c r="N45" s="385"/>
      <c r="O45" s="385"/>
      <c r="P45" s="229">
        <v>765</v>
      </c>
      <c r="Q45" s="311"/>
      <c r="R45" s="251" t="s">
        <v>299</v>
      </c>
    </row>
    <row r="46" spans="1:18" x14ac:dyDescent="0.25">
      <c r="A46" s="542" t="s">
        <v>117</v>
      </c>
      <c r="B46" s="543"/>
      <c r="C46" s="543"/>
      <c r="D46" s="543"/>
      <c r="E46" s="543"/>
      <c r="F46" s="543"/>
      <c r="G46" s="543"/>
      <c r="H46" s="543"/>
      <c r="I46" s="543"/>
      <c r="J46" s="543"/>
      <c r="K46" s="543"/>
      <c r="L46" s="543"/>
      <c r="M46" s="543"/>
      <c r="N46" s="543"/>
      <c r="O46" s="543"/>
      <c r="P46" s="543"/>
      <c r="Q46" s="543"/>
      <c r="R46" s="544"/>
    </row>
    <row r="47" spans="1:18" x14ac:dyDescent="0.25">
      <c r="A47" s="545" t="s">
        <v>155</v>
      </c>
      <c r="B47" s="545"/>
      <c r="C47" s="545"/>
      <c r="D47" s="545"/>
      <c r="E47" s="545"/>
      <c r="F47" s="545"/>
      <c r="G47" s="545"/>
      <c r="H47" s="545"/>
      <c r="I47" s="545"/>
      <c r="J47" s="545"/>
      <c r="K47" s="545"/>
      <c r="L47" s="545"/>
      <c r="M47" s="545"/>
      <c r="N47" s="545"/>
      <c r="O47" s="545"/>
      <c r="P47" s="545"/>
      <c r="Q47" s="545"/>
      <c r="R47" s="545"/>
    </row>
    <row r="48" spans="1:18" x14ac:dyDescent="0.25">
      <c r="A48" s="220">
        <v>24</v>
      </c>
      <c r="B48" s="385" t="s">
        <v>217</v>
      </c>
      <c r="C48" s="385"/>
      <c r="D48" s="385"/>
      <c r="E48" s="385"/>
      <c r="F48" s="385"/>
      <c r="G48" s="385"/>
      <c r="H48" s="385"/>
      <c r="I48" s="385"/>
      <c r="J48" s="385"/>
      <c r="K48" s="385"/>
      <c r="L48" s="385"/>
      <c r="M48" s="385"/>
      <c r="N48" s="385"/>
      <c r="O48" s="385"/>
      <c r="P48" s="229">
        <v>170</v>
      </c>
      <c r="Q48" s="324">
        <f>MAX(+Q41-SUM(Q42:Q45),0)</f>
        <v>0</v>
      </c>
      <c r="R48" s="251" t="s">
        <v>341</v>
      </c>
    </row>
    <row r="49" spans="1:18" x14ac:dyDescent="0.25">
      <c r="A49" s="542"/>
      <c r="B49" s="543"/>
      <c r="C49" s="543"/>
      <c r="D49" s="543"/>
      <c r="E49" s="543"/>
      <c r="F49" s="543"/>
      <c r="G49" s="543"/>
      <c r="H49" s="543"/>
      <c r="I49" s="543"/>
      <c r="J49" s="543"/>
      <c r="K49" s="543"/>
      <c r="L49" s="543"/>
      <c r="M49" s="543"/>
      <c r="N49" s="543"/>
      <c r="O49" s="543"/>
      <c r="P49" s="543"/>
      <c r="Q49" s="543"/>
      <c r="R49" s="544"/>
    </row>
    <row r="50" spans="1:18" x14ac:dyDescent="0.25">
      <c r="A50" s="546" t="s">
        <v>467</v>
      </c>
      <c r="B50" s="547"/>
      <c r="C50" s="547"/>
      <c r="D50" s="547"/>
      <c r="E50" s="547"/>
      <c r="F50" s="547"/>
      <c r="G50" s="547"/>
      <c r="H50" s="547"/>
      <c r="I50" s="547"/>
      <c r="J50" s="547"/>
      <c r="K50" s="547"/>
      <c r="L50" s="547"/>
      <c r="M50" s="547"/>
      <c r="N50" s="547"/>
      <c r="O50" s="547"/>
      <c r="P50" s="547"/>
      <c r="Q50" s="547"/>
      <c r="R50" s="548"/>
    </row>
    <row r="51" spans="1:18" x14ac:dyDescent="0.25">
      <c r="A51" s="220">
        <v>25</v>
      </c>
      <c r="B51" s="385" t="s">
        <v>468</v>
      </c>
      <c r="C51" s="385"/>
      <c r="D51" s="385"/>
      <c r="E51" s="385"/>
      <c r="F51" s="385"/>
      <c r="G51" s="385"/>
      <c r="H51" s="385"/>
      <c r="I51" s="385"/>
      <c r="J51" s="385"/>
      <c r="K51" s="385"/>
      <c r="L51" s="385"/>
      <c r="M51" s="385"/>
      <c r="N51" s="385"/>
      <c r="O51" s="385"/>
      <c r="P51" s="229">
        <v>157</v>
      </c>
      <c r="Q51" s="311">
        <v>0</v>
      </c>
      <c r="R51" s="251" t="s">
        <v>275</v>
      </c>
    </row>
    <row r="52" spans="1:18" x14ac:dyDescent="0.25">
      <c r="A52" s="220">
        <v>26</v>
      </c>
      <c r="B52" s="385" t="s">
        <v>469</v>
      </c>
      <c r="C52" s="385"/>
      <c r="D52" s="385"/>
      <c r="E52" s="385"/>
      <c r="F52" s="385"/>
      <c r="G52" s="385"/>
      <c r="H52" s="385"/>
      <c r="I52" s="385"/>
      <c r="J52" s="385"/>
      <c r="K52" s="385"/>
      <c r="L52" s="385"/>
      <c r="M52" s="385"/>
      <c r="N52" s="385"/>
      <c r="O52" s="385"/>
      <c r="P52" s="229">
        <v>1017</v>
      </c>
      <c r="Q52" s="311"/>
      <c r="R52" s="251" t="s">
        <v>275</v>
      </c>
    </row>
    <row r="53" spans="1:18" x14ac:dyDescent="0.25">
      <c r="A53" s="220">
        <v>27</v>
      </c>
      <c r="B53" s="385" t="s">
        <v>470</v>
      </c>
      <c r="C53" s="385"/>
      <c r="D53" s="385"/>
      <c r="E53" s="385"/>
      <c r="F53" s="385"/>
      <c r="G53" s="385"/>
      <c r="H53" s="385"/>
      <c r="I53" s="385"/>
      <c r="J53" s="385"/>
      <c r="K53" s="385"/>
      <c r="L53" s="385"/>
      <c r="M53" s="385"/>
      <c r="N53" s="385"/>
      <c r="O53" s="385"/>
      <c r="P53" s="229">
        <v>1033</v>
      </c>
      <c r="Q53" s="311"/>
      <c r="R53" s="251" t="s">
        <v>275</v>
      </c>
    </row>
    <row r="54" spans="1:18" x14ac:dyDescent="0.25">
      <c r="A54" s="220">
        <v>28</v>
      </c>
      <c r="B54" s="385" t="s">
        <v>471</v>
      </c>
      <c r="C54" s="385"/>
      <c r="D54" s="385"/>
      <c r="E54" s="385"/>
      <c r="F54" s="385"/>
      <c r="G54" s="385"/>
      <c r="H54" s="385"/>
      <c r="I54" s="385"/>
      <c r="J54" s="385"/>
      <c r="K54" s="385"/>
      <c r="L54" s="385"/>
      <c r="M54" s="385"/>
      <c r="N54" s="385"/>
      <c r="O54" s="385"/>
      <c r="P54" s="229">
        <v>201</v>
      </c>
      <c r="Q54" s="311"/>
      <c r="R54" s="251" t="s">
        <v>275</v>
      </c>
    </row>
    <row r="55" spans="1:18" x14ac:dyDescent="0.25">
      <c r="A55" s="220">
        <v>29</v>
      </c>
      <c r="B55" s="385" t="s">
        <v>472</v>
      </c>
      <c r="C55" s="385"/>
      <c r="D55" s="385"/>
      <c r="E55" s="385"/>
      <c r="F55" s="385"/>
      <c r="G55" s="385"/>
      <c r="H55" s="385"/>
      <c r="I55" s="385"/>
      <c r="J55" s="385"/>
      <c r="K55" s="385"/>
      <c r="L55" s="385"/>
      <c r="M55" s="385"/>
      <c r="N55" s="385"/>
      <c r="O55" s="385"/>
      <c r="P55" s="229">
        <v>1035</v>
      </c>
      <c r="Q55" s="311">
        <f>+O6*0.35</f>
        <v>0</v>
      </c>
      <c r="R55" s="251" t="s">
        <v>275</v>
      </c>
    </row>
    <row r="56" spans="1:18" x14ac:dyDescent="0.25">
      <c r="A56" s="220">
        <v>30</v>
      </c>
      <c r="B56" s="385" t="s">
        <v>473</v>
      </c>
      <c r="C56" s="385"/>
      <c r="D56" s="385"/>
      <c r="E56" s="385"/>
      <c r="F56" s="385"/>
      <c r="G56" s="385"/>
      <c r="H56" s="385"/>
      <c r="I56" s="385"/>
      <c r="J56" s="385"/>
      <c r="K56" s="385"/>
      <c r="L56" s="385"/>
      <c r="M56" s="385"/>
      <c r="N56" s="385"/>
      <c r="O56" s="385"/>
      <c r="P56" s="229">
        <v>910</v>
      </c>
      <c r="Q56" s="311"/>
      <c r="R56" s="251" t="s">
        <v>275</v>
      </c>
    </row>
    <row r="57" spans="1:18" x14ac:dyDescent="0.25">
      <c r="A57" s="550" t="s">
        <v>474</v>
      </c>
      <c r="B57" s="547"/>
      <c r="C57" s="547"/>
      <c r="D57" s="547"/>
      <c r="E57" s="547"/>
      <c r="F57" s="547"/>
      <c r="G57" s="547"/>
      <c r="H57" s="547"/>
      <c r="I57" s="547"/>
      <c r="J57" s="547"/>
      <c r="K57" s="547"/>
      <c r="L57" s="547"/>
      <c r="M57" s="547"/>
      <c r="N57" s="547"/>
      <c r="O57" s="547"/>
      <c r="P57" s="547"/>
      <c r="Q57" s="547"/>
      <c r="R57" s="548"/>
    </row>
    <row r="58" spans="1:18" x14ac:dyDescent="0.25">
      <c r="A58" s="220">
        <v>31</v>
      </c>
      <c r="B58" s="385" t="s">
        <v>475</v>
      </c>
      <c r="C58" s="385"/>
      <c r="D58" s="385"/>
      <c r="E58" s="385"/>
      <c r="F58" s="385"/>
      <c r="G58" s="385"/>
      <c r="H58" s="385"/>
      <c r="I58" s="385"/>
      <c r="J58" s="385"/>
      <c r="K58" s="385"/>
      <c r="L58" s="385"/>
      <c r="M58" s="385"/>
      <c r="N58" s="385"/>
      <c r="O58" s="385"/>
      <c r="P58" s="229">
        <v>1036</v>
      </c>
      <c r="Q58" s="311"/>
      <c r="R58" s="251" t="s">
        <v>299</v>
      </c>
    </row>
    <row r="59" spans="1:18" x14ac:dyDescent="0.25">
      <c r="A59" s="220">
        <v>32</v>
      </c>
      <c r="B59" s="385" t="s">
        <v>476</v>
      </c>
      <c r="C59" s="385"/>
      <c r="D59" s="385"/>
      <c r="E59" s="385"/>
      <c r="F59" s="385"/>
      <c r="G59" s="385"/>
      <c r="H59" s="385"/>
      <c r="I59" s="385"/>
      <c r="J59" s="385"/>
      <c r="K59" s="385"/>
      <c r="L59" s="385"/>
      <c r="M59" s="385"/>
      <c r="N59" s="385"/>
      <c r="O59" s="385"/>
      <c r="P59" s="229">
        <v>1101</v>
      </c>
      <c r="Q59" s="311"/>
      <c r="R59" s="251" t="s">
        <v>299</v>
      </c>
    </row>
    <row r="60" spans="1:18" x14ac:dyDescent="0.25">
      <c r="A60" s="220">
        <v>33</v>
      </c>
      <c r="B60" s="385" t="s">
        <v>477</v>
      </c>
      <c r="C60" s="385"/>
      <c r="D60" s="385"/>
      <c r="E60" s="385"/>
      <c r="F60" s="385"/>
      <c r="G60" s="385"/>
      <c r="H60" s="385"/>
      <c r="I60" s="385"/>
      <c r="J60" s="385"/>
      <c r="K60" s="385"/>
      <c r="L60" s="385"/>
      <c r="M60" s="385"/>
      <c r="N60" s="385"/>
      <c r="O60" s="385"/>
      <c r="P60" s="229">
        <v>135</v>
      </c>
      <c r="Q60" s="311"/>
      <c r="R60" s="251" t="s">
        <v>299</v>
      </c>
    </row>
    <row r="61" spans="1:18" x14ac:dyDescent="0.25">
      <c r="A61" s="220">
        <v>34</v>
      </c>
      <c r="B61" s="385" t="s">
        <v>478</v>
      </c>
      <c r="C61" s="385"/>
      <c r="D61" s="385"/>
      <c r="E61" s="385"/>
      <c r="F61" s="385"/>
      <c r="G61" s="385"/>
      <c r="H61" s="385"/>
      <c r="I61" s="385"/>
      <c r="J61" s="385"/>
      <c r="K61" s="385"/>
      <c r="L61" s="385"/>
      <c r="M61" s="385"/>
      <c r="N61" s="385"/>
      <c r="O61" s="385"/>
      <c r="P61" s="229">
        <v>136</v>
      </c>
      <c r="Q61" s="311"/>
      <c r="R61" s="251" t="s">
        <v>299</v>
      </c>
    </row>
    <row r="62" spans="1:18" x14ac:dyDescent="0.25">
      <c r="A62" s="220">
        <v>35</v>
      </c>
      <c r="B62" s="385" t="s">
        <v>479</v>
      </c>
      <c r="C62" s="385"/>
      <c r="D62" s="385"/>
      <c r="E62" s="385"/>
      <c r="F62" s="385"/>
      <c r="G62" s="385"/>
      <c r="H62" s="385"/>
      <c r="I62" s="385"/>
      <c r="J62" s="385"/>
      <c r="K62" s="385"/>
      <c r="L62" s="385"/>
      <c r="M62" s="385"/>
      <c r="N62" s="385"/>
      <c r="O62" s="385"/>
      <c r="P62" s="229">
        <v>176</v>
      </c>
      <c r="Q62" s="311"/>
      <c r="R62" s="251" t="s">
        <v>299</v>
      </c>
    </row>
    <row r="63" spans="1:18" x14ac:dyDescent="0.25">
      <c r="A63" s="220">
        <v>36</v>
      </c>
      <c r="B63" s="385" t="s">
        <v>480</v>
      </c>
      <c r="C63" s="385"/>
      <c r="D63" s="385"/>
      <c r="E63" s="385"/>
      <c r="F63" s="385"/>
      <c r="G63" s="385"/>
      <c r="H63" s="385"/>
      <c r="I63" s="385"/>
      <c r="J63" s="385"/>
      <c r="K63" s="385"/>
      <c r="L63" s="385"/>
      <c r="M63" s="385"/>
      <c r="N63" s="385"/>
      <c r="O63" s="385"/>
      <c r="P63" s="229">
        <v>752</v>
      </c>
      <c r="Q63" s="311"/>
      <c r="R63" s="251" t="s">
        <v>299</v>
      </c>
    </row>
    <row r="64" spans="1:18" x14ac:dyDescent="0.25">
      <c r="A64" s="220">
        <v>37</v>
      </c>
      <c r="B64" s="385" t="s">
        <v>481</v>
      </c>
      <c r="C64" s="385"/>
      <c r="D64" s="385"/>
      <c r="E64" s="385"/>
      <c r="F64" s="385"/>
      <c r="G64" s="385"/>
      <c r="H64" s="385"/>
      <c r="I64" s="385"/>
      <c r="J64" s="385"/>
      <c r="K64" s="385"/>
      <c r="L64" s="385"/>
      <c r="M64" s="385"/>
      <c r="N64" s="385"/>
      <c r="O64" s="385"/>
      <c r="P64" s="229">
        <v>608</v>
      </c>
      <c r="Q64" s="311"/>
      <c r="R64" s="251" t="s">
        <v>299</v>
      </c>
    </row>
    <row r="65" spans="1:18" x14ac:dyDescent="0.25">
      <c r="A65" s="220">
        <v>38</v>
      </c>
      <c r="B65" s="385" t="s">
        <v>482</v>
      </c>
      <c r="C65" s="385"/>
      <c r="D65" s="385"/>
      <c r="E65" s="385"/>
      <c r="F65" s="385"/>
      <c r="G65" s="385"/>
      <c r="H65" s="385"/>
      <c r="I65" s="385"/>
      <c r="J65" s="385"/>
      <c r="K65" s="385"/>
      <c r="L65" s="385"/>
      <c r="M65" s="385"/>
      <c r="N65" s="385"/>
      <c r="O65" s="385"/>
      <c r="P65" s="229">
        <v>1636</v>
      </c>
      <c r="Q65" s="311"/>
      <c r="R65" s="251" t="s">
        <v>299</v>
      </c>
    </row>
    <row r="66" spans="1:18" x14ac:dyDescent="0.25">
      <c r="A66" s="220">
        <v>39</v>
      </c>
      <c r="B66" s="385" t="s">
        <v>483</v>
      </c>
      <c r="C66" s="385"/>
      <c r="D66" s="385"/>
      <c r="E66" s="385"/>
      <c r="F66" s="385"/>
      <c r="G66" s="385"/>
      <c r="H66" s="385"/>
      <c r="I66" s="385"/>
      <c r="J66" s="385"/>
      <c r="K66" s="385"/>
      <c r="L66" s="385"/>
      <c r="M66" s="385"/>
      <c r="N66" s="385"/>
      <c r="O66" s="385"/>
      <c r="P66" s="229">
        <v>1637</v>
      </c>
      <c r="Q66" s="311"/>
      <c r="R66" s="251" t="s">
        <v>299</v>
      </c>
    </row>
    <row r="67" spans="1:18" x14ac:dyDescent="0.25">
      <c r="A67" s="220">
        <v>40</v>
      </c>
      <c r="B67" s="385" t="s">
        <v>484</v>
      </c>
      <c r="C67" s="385"/>
      <c r="D67" s="385"/>
      <c r="E67" s="385"/>
      <c r="F67" s="385"/>
      <c r="G67" s="385"/>
      <c r="H67" s="385"/>
      <c r="I67" s="385"/>
      <c r="J67" s="385"/>
      <c r="K67" s="385"/>
      <c r="L67" s="385"/>
      <c r="M67" s="385"/>
      <c r="N67" s="385"/>
      <c r="O67" s="385"/>
      <c r="P67" s="229">
        <v>1638</v>
      </c>
      <c r="Q67" s="311"/>
      <c r="R67" s="251" t="s">
        <v>299</v>
      </c>
    </row>
    <row r="68" spans="1:18" x14ac:dyDescent="0.25">
      <c r="A68" s="220">
        <v>41</v>
      </c>
      <c r="B68" s="385" t="s">
        <v>485</v>
      </c>
      <c r="C68" s="385"/>
      <c r="D68" s="385"/>
      <c r="E68" s="385"/>
      <c r="F68" s="385"/>
      <c r="G68" s="385"/>
      <c r="H68" s="385"/>
      <c r="I68" s="385"/>
      <c r="J68" s="385"/>
      <c r="K68" s="385"/>
      <c r="L68" s="385"/>
      <c r="M68" s="385"/>
      <c r="N68" s="385"/>
      <c r="O68" s="385"/>
      <c r="P68" s="229">
        <v>895</v>
      </c>
      <c r="Q68" s="311"/>
      <c r="R68" s="251" t="s">
        <v>299</v>
      </c>
    </row>
    <row r="69" spans="1:18" x14ac:dyDescent="0.25">
      <c r="A69" s="220">
        <v>42</v>
      </c>
      <c r="B69" s="385" t="s">
        <v>486</v>
      </c>
      <c r="C69" s="385"/>
      <c r="D69" s="385"/>
      <c r="E69" s="385"/>
      <c r="F69" s="385"/>
      <c r="G69" s="385"/>
      <c r="H69" s="385"/>
      <c r="I69" s="385"/>
      <c r="J69" s="385"/>
      <c r="K69" s="385"/>
      <c r="L69" s="385"/>
      <c r="M69" s="385"/>
      <c r="N69" s="385"/>
      <c r="O69" s="385"/>
      <c r="P69" s="229">
        <v>867</v>
      </c>
      <c r="Q69" s="311"/>
      <c r="R69" s="251" t="s">
        <v>299</v>
      </c>
    </row>
    <row r="70" spans="1:18" x14ac:dyDescent="0.25">
      <c r="A70" s="220">
        <v>43</v>
      </c>
      <c r="B70" s="385" t="s">
        <v>487</v>
      </c>
      <c r="C70" s="385"/>
      <c r="D70" s="385"/>
      <c r="E70" s="385"/>
      <c r="F70" s="385"/>
      <c r="G70" s="385"/>
      <c r="H70" s="385"/>
      <c r="I70" s="385"/>
      <c r="J70" s="385"/>
      <c r="K70" s="385"/>
      <c r="L70" s="385"/>
      <c r="M70" s="385"/>
      <c r="N70" s="385"/>
      <c r="O70" s="385"/>
      <c r="P70" s="229">
        <v>609</v>
      </c>
      <c r="Q70" s="311"/>
      <c r="R70" s="251" t="s">
        <v>299</v>
      </c>
    </row>
    <row r="71" spans="1:18" x14ac:dyDescent="0.25">
      <c r="A71" s="220">
        <v>44</v>
      </c>
      <c r="B71" s="385" t="s">
        <v>488</v>
      </c>
      <c r="C71" s="385"/>
      <c r="D71" s="385"/>
      <c r="E71" s="385"/>
      <c r="F71" s="385"/>
      <c r="G71" s="385"/>
      <c r="H71" s="385"/>
      <c r="I71" s="385"/>
      <c r="J71" s="385"/>
      <c r="K71" s="385"/>
      <c r="L71" s="385"/>
      <c r="M71" s="385"/>
      <c r="N71" s="385"/>
      <c r="O71" s="385"/>
      <c r="P71" s="229">
        <v>1639</v>
      </c>
      <c r="Q71" s="311"/>
      <c r="R71" s="251" t="s">
        <v>299</v>
      </c>
    </row>
    <row r="72" spans="1:18" x14ac:dyDescent="0.25">
      <c r="A72" s="220">
        <v>45</v>
      </c>
      <c r="B72" s="385" t="s">
        <v>489</v>
      </c>
      <c r="C72" s="385"/>
      <c r="D72" s="385"/>
      <c r="E72" s="385"/>
      <c r="F72" s="385"/>
      <c r="G72" s="385"/>
      <c r="H72" s="385"/>
      <c r="I72" s="385"/>
      <c r="J72" s="385"/>
      <c r="K72" s="385"/>
      <c r="L72" s="385"/>
      <c r="M72" s="385"/>
      <c r="N72" s="385"/>
      <c r="O72" s="385"/>
      <c r="P72" s="229">
        <v>1018</v>
      </c>
      <c r="Q72" s="311"/>
      <c r="R72" s="251" t="s">
        <v>299</v>
      </c>
    </row>
    <row r="73" spans="1:18" x14ac:dyDescent="0.25">
      <c r="A73" s="220">
        <v>46</v>
      </c>
      <c r="B73" s="385" t="s">
        <v>490</v>
      </c>
      <c r="C73" s="385"/>
      <c r="D73" s="385"/>
      <c r="E73" s="385"/>
      <c r="F73" s="385"/>
      <c r="G73" s="385"/>
      <c r="H73" s="385"/>
      <c r="I73" s="385"/>
      <c r="J73" s="385"/>
      <c r="K73" s="385"/>
      <c r="L73" s="385"/>
      <c r="M73" s="385"/>
      <c r="N73" s="385"/>
      <c r="O73" s="385"/>
      <c r="P73" s="229">
        <v>162</v>
      </c>
      <c r="Q73" s="311"/>
      <c r="R73" s="251" t="s">
        <v>299</v>
      </c>
    </row>
    <row r="74" spans="1:18" x14ac:dyDescent="0.25">
      <c r="A74" s="220">
        <v>47</v>
      </c>
      <c r="B74" s="385" t="s">
        <v>491</v>
      </c>
      <c r="C74" s="385"/>
      <c r="D74" s="385"/>
      <c r="E74" s="385"/>
      <c r="F74" s="385"/>
      <c r="G74" s="385"/>
      <c r="H74" s="385"/>
      <c r="I74" s="385"/>
      <c r="J74" s="385"/>
      <c r="K74" s="385"/>
      <c r="L74" s="385"/>
      <c r="M74" s="385"/>
      <c r="N74" s="385"/>
      <c r="O74" s="385"/>
      <c r="P74" s="229">
        <v>174</v>
      </c>
      <c r="Q74" s="311"/>
      <c r="R74" s="251" t="s">
        <v>299</v>
      </c>
    </row>
    <row r="75" spans="1:18" x14ac:dyDescent="0.25">
      <c r="A75" s="220">
        <v>48</v>
      </c>
      <c r="B75" s="385" t="s">
        <v>492</v>
      </c>
      <c r="C75" s="385"/>
      <c r="D75" s="385"/>
      <c r="E75" s="385"/>
      <c r="F75" s="385"/>
      <c r="G75" s="385"/>
      <c r="H75" s="385"/>
      <c r="I75" s="385"/>
      <c r="J75" s="385"/>
      <c r="K75" s="385"/>
      <c r="L75" s="385"/>
      <c r="M75" s="385"/>
      <c r="N75" s="385"/>
      <c r="O75" s="385"/>
      <c r="P75" s="229">
        <v>610</v>
      </c>
      <c r="Q75" s="311">
        <f>-E34</f>
        <v>0</v>
      </c>
      <c r="R75" s="251" t="s">
        <v>299</v>
      </c>
    </row>
    <row r="76" spans="1:18" x14ac:dyDescent="0.25">
      <c r="A76" s="220">
        <v>49</v>
      </c>
      <c r="B76" s="385" t="s">
        <v>493</v>
      </c>
      <c r="C76" s="385"/>
      <c r="D76" s="385"/>
      <c r="E76" s="385"/>
      <c r="F76" s="385"/>
      <c r="G76" s="385"/>
      <c r="H76" s="385"/>
      <c r="I76" s="385"/>
      <c r="J76" s="385"/>
      <c r="K76" s="385"/>
      <c r="L76" s="385"/>
      <c r="M76" s="385"/>
      <c r="N76" s="385"/>
      <c r="O76" s="385"/>
      <c r="P76" s="229">
        <v>746</v>
      </c>
      <c r="Q76" s="311"/>
      <c r="R76" s="251" t="s">
        <v>299</v>
      </c>
    </row>
    <row r="77" spans="1:18" x14ac:dyDescent="0.25">
      <c r="A77" s="220">
        <v>50</v>
      </c>
      <c r="B77" s="385" t="s">
        <v>494</v>
      </c>
      <c r="C77" s="385"/>
      <c r="D77" s="385"/>
      <c r="E77" s="385"/>
      <c r="F77" s="385"/>
      <c r="G77" s="385"/>
      <c r="H77" s="385"/>
      <c r="I77" s="385"/>
      <c r="J77" s="385"/>
      <c r="K77" s="385"/>
      <c r="L77" s="385"/>
      <c r="M77" s="385"/>
      <c r="N77" s="385"/>
      <c r="O77" s="385"/>
      <c r="P77" s="229">
        <v>866</v>
      </c>
      <c r="Q77" s="311"/>
      <c r="R77" s="251" t="s">
        <v>299</v>
      </c>
    </row>
    <row r="78" spans="1:18" x14ac:dyDescent="0.25">
      <c r="A78" s="220">
        <v>51</v>
      </c>
      <c r="B78" s="385" t="s">
        <v>495</v>
      </c>
      <c r="C78" s="385"/>
      <c r="D78" s="385"/>
      <c r="E78" s="385"/>
      <c r="F78" s="385"/>
      <c r="G78" s="385"/>
      <c r="H78" s="385"/>
      <c r="I78" s="385"/>
      <c r="J78" s="385"/>
      <c r="K78" s="385"/>
      <c r="L78" s="385"/>
      <c r="M78" s="385"/>
      <c r="N78" s="385"/>
      <c r="O78" s="385"/>
      <c r="P78" s="229">
        <v>607</v>
      </c>
      <c r="Q78" s="311"/>
      <c r="R78" s="251" t="s">
        <v>299</v>
      </c>
    </row>
    <row r="79" spans="1:18" x14ac:dyDescent="0.25">
      <c r="A79" s="220">
        <v>52</v>
      </c>
      <c r="B79" s="385" t="s">
        <v>496</v>
      </c>
      <c r="C79" s="385"/>
      <c r="D79" s="385"/>
      <c r="E79" s="385"/>
      <c r="F79" s="385"/>
      <c r="G79" s="385"/>
      <c r="H79" s="385"/>
      <c r="I79" s="385"/>
      <c r="J79" s="385"/>
      <c r="K79" s="385"/>
      <c r="L79" s="385"/>
      <c r="M79" s="385"/>
      <c r="N79" s="385"/>
      <c r="O79" s="385"/>
      <c r="P79" s="229">
        <v>304</v>
      </c>
      <c r="Q79" s="311">
        <f>SUM(Q51:Q56)+SUM(Q58:Q78)</f>
        <v>0</v>
      </c>
      <c r="R79" s="251" t="s">
        <v>341</v>
      </c>
    </row>
    <row r="80" spans="1:18" x14ac:dyDescent="0.25">
      <c r="A80" s="554" t="s">
        <v>497</v>
      </c>
      <c r="B80" s="555"/>
      <c r="C80" s="555"/>
      <c r="D80" s="555"/>
      <c r="E80" s="555"/>
      <c r="F80" s="555"/>
      <c r="G80" s="555"/>
      <c r="H80" s="555"/>
      <c r="I80" s="555"/>
      <c r="J80" s="555"/>
      <c r="K80" s="555"/>
      <c r="L80" s="555"/>
      <c r="M80" s="555"/>
      <c r="N80" s="555"/>
      <c r="O80" s="555"/>
      <c r="P80" s="555"/>
      <c r="Q80" s="555"/>
      <c r="R80" s="555"/>
    </row>
    <row r="81" spans="1:18" x14ac:dyDescent="0.25">
      <c r="A81" s="551" t="s">
        <v>498</v>
      </c>
      <c r="B81" s="552"/>
      <c r="C81" s="552"/>
      <c r="D81" s="552"/>
      <c r="E81" s="552"/>
      <c r="F81" s="552"/>
      <c r="G81" s="552"/>
      <c r="H81" s="552"/>
      <c r="I81" s="552"/>
      <c r="J81" s="552"/>
      <c r="K81" s="552"/>
      <c r="L81" s="552"/>
      <c r="M81" s="552"/>
      <c r="N81" s="552"/>
      <c r="O81" s="552"/>
      <c r="P81" s="552"/>
      <c r="Q81" s="552"/>
      <c r="R81" s="553"/>
    </row>
    <row r="82" spans="1:18" x14ac:dyDescent="0.25">
      <c r="A82" s="354" t="s">
        <v>271</v>
      </c>
      <c r="B82" s="354"/>
      <c r="C82" s="354"/>
      <c r="D82" s="354"/>
      <c r="E82" s="354"/>
      <c r="F82" s="354"/>
      <c r="G82" s="354"/>
      <c r="H82" s="354"/>
      <c r="I82" s="354"/>
      <c r="J82" s="354"/>
      <c r="K82" s="354"/>
      <c r="L82" s="354"/>
      <c r="M82" s="354"/>
      <c r="N82" s="354"/>
      <c r="O82" s="354"/>
      <c r="P82" s="354"/>
      <c r="Q82" s="354"/>
      <c r="R82" s="354"/>
    </row>
    <row r="83" spans="1:18" x14ac:dyDescent="0.25">
      <c r="A83" s="220">
        <v>53</v>
      </c>
      <c r="B83" s="354" t="s">
        <v>272</v>
      </c>
      <c r="C83" s="354"/>
      <c r="D83" s="354"/>
      <c r="E83" s="354"/>
      <c r="F83" s="354"/>
      <c r="G83" s="355" t="s">
        <v>273</v>
      </c>
      <c r="H83" s="355"/>
      <c r="I83" s="355"/>
      <c r="J83" s="355"/>
      <c r="K83" s="355" t="s">
        <v>274</v>
      </c>
      <c r="L83" s="355"/>
      <c r="M83" s="355"/>
      <c r="N83" s="355"/>
      <c r="O83" s="355"/>
      <c r="P83" s="221">
        <v>31</v>
      </c>
      <c r="Q83" s="325">
        <f>+MAX(Q79,0)</f>
        <v>0</v>
      </c>
      <c r="R83" s="223" t="s">
        <v>275</v>
      </c>
    </row>
    <row r="84" spans="1:18" x14ac:dyDescent="0.25">
      <c r="A84" s="220">
        <v>54</v>
      </c>
      <c r="B84" s="356" t="s">
        <v>276</v>
      </c>
      <c r="C84" s="356"/>
      <c r="D84" s="356"/>
      <c r="E84" s="356"/>
      <c r="F84" s="356"/>
      <c r="G84" s="221">
        <v>18</v>
      </c>
      <c r="H84" s="357">
        <v>0</v>
      </c>
      <c r="I84" s="358"/>
      <c r="J84" s="359"/>
      <c r="K84" s="221">
        <v>19</v>
      </c>
      <c r="L84" s="357"/>
      <c r="M84" s="358"/>
      <c r="N84" s="358"/>
      <c r="O84" s="359"/>
      <c r="P84" s="221">
        <v>20</v>
      </c>
      <c r="Q84" s="325"/>
      <c r="R84" s="223" t="s">
        <v>275</v>
      </c>
    </row>
    <row r="85" spans="1:18" x14ac:dyDescent="0.25">
      <c r="A85" s="220">
        <v>55</v>
      </c>
      <c r="B85" s="356" t="s">
        <v>277</v>
      </c>
      <c r="C85" s="356"/>
      <c r="D85" s="356"/>
      <c r="E85" s="356"/>
      <c r="F85" s="356"/>
      <c r="G85" s="221">
        <v>1109</v>
      </c>
      <c r="H85" s="357">
        <v>0</v>
      </c>
      <c r="I85" s="358"/>
      <c r="J85" s="359"/>
      <c r="K85" s="221">
        <v>1111</v>
      </c>
      <c r="L85" s="357"/>
      <c r="M85" s="358"/>
      <c r="N85" s="358"/>
      <c r="O85" s="359"/>
      <c r="P85" s="221">
        <v>1113</v>
      </c>
      <c r="Q85" s="325">
        <f>ROUND(H85*0.27,0)</f>
        <v>0</v>
      </c>
      <c r="R85" s="223" t="s">
        <v>275</v>
      </c>
    </row>
    <row r="86" spans="1:18" x14ac:dyDescent="0.25">
      <c r="A86" s="220">
        <v>56</v>
      </c>
      <c r="B86" s="364" t="s">
        <v>278</v>
      </c>
      <c r="C86" s="364"/>
      <c r="D86" s="364"/>
      <c r="E86" s="364"/>
      <c r="F86" s="364"/>
      <c r="G86" s="221">
        <v>1640</v>
      </c>
      <c r="H86" s="357"/>
      <c r="I86" s="358"/>
      <c r="J86" s="359"/>
      <c r="K86" s="221">
        <v>1641</v>
      </c>
      <c r="L86" s="357"/>
      <c r="M86" s="358"/>
      <c r="N86" s="358"/>
      <c r="O86" s="359"/>
      <c r="P86" s="221">
        <v>1642</v>
      </c>
      <c r="Q86" s="325"/>
      <c r="R86" s="223" t="s">
        <v>275</v>
      </c>
    </row>
    <row r="87" spans="1:18" x14ac:dyDescent="0.25">
      <c r="A87" s="367">
        <v>57</v>
      </c>
      <c r="B87" s="363" t="s">
        <v>218</v>
      </c>
      <c r="C87" s="363"/>
      <c r="D87" s="363"/>
      <c r="E87" s="363"/>
      <c r="F87" s="363"/>
      <c r="G87" s="224">
        <v>187</v>
      </c>
      <c r="H87" s="357"/>
      <c r="I87" s="358"/>
      <c r="J87" s="359"/>
      <c r="K87" s="224">
        <v>188</v>
      </c>
      <c r="L87" s="357"/>
      <c r="M87" s="358"/>
      <c r="N87" s="358"/>
      <c r="O87" s="359"/>
      <c r="P87" s="224">
        <v>189</v>
      </c>
      <c r="Q87" s="325"/>
      <c r="R87" s="360" t="s">
        <v>185</v>
      </c>
    </row>
    <row r="88" spans="1:18" x14ac:dyDescent="0.25">
      <c r="A88" s="368"/>
      <c r="B88" s="363" t="s">
        <v>190</v>
      </c>
      <c r="C88" s="363"/>
      <c r="D88" s="363"/>
      <c r="E88" s="363"/>
      <c r="F88" s="363"/>
      <c r="G88" s="224">
        <v>1924</v>
      </c>
      <c r="H88" s="357"/>
      <c r="I88" s="358"/>
      <c r="J88" s="359"/>
      <c r="K88" s="224">
        <v>1925</v>
      </c>
      <c r="L88" s="357"/>
      <c r="M88" s="358"/>
      <c r="N88" s="358"/>
      <c r="O88" s="359"/>
      <c r="P88" s="224">
        <v>1926</v>
      </c>
      <c r="Q88" s="325"/>
      <c r="R88" s="361"/>
    </row>
    <row r="89" spans="1:18" x14ac:dyDescent="0.25">
      <c r="A89" s="368"/>
      <c r="B89" s="363" t="s">
        <v>191</v>
      </c>
      <c r="C89" s="363"/>
      <c r="D89" s="363"/>
      <c r="E89" s="363"/>
      <c r="F89" s="363"/>
      <c r="G89" s="224">
        <v>1927</v>
      </c>
      <c r="H89" s="357"/>
      <c r="I89" s="358"/>
      <c r="J89" s="359"/>
      <c r="K89" s="365"/>
      <c r="L89" s="366"/>
      <c r="M89" s="366"/>
      <c r="N89" s="366"/>
      <c r="O89" s="366"/>
      <c r="P89" s="224">
        <v>1928</v>
      </c>
      <c r="Q89" s="325"/>
      <c r="R89" s="361"/>
    </row>
    <row r="90" spans="1:18" x14ac:dyDescent="0.25">
      <c r="A90" s="368"/>
      <c r="B90" s="363" t="s">
        <v>192</v>
      </c>
      <c r="C90" s="363"/>
      <c r="D90" s="363"/>
      <c r="E90" s="363"/>
      <c r="F90" s="363"/>
      <c r="G90" s="224">
        <v>1929</v>
      </c>
      <c r="H90" s="357"/>
      <c r="I90" s="358"/>
      <c r="J90" s="359"/>
      <c r="K90" s="365"/>
      <c r="L90" s="366"/>
      <c r="M90" s="366"/>
      <c r="N90" s="366"/>
      <c r="O90" s="366"/>
      <c r="P90" s="224">
        <v>1930</v>
      </c>
      <c r="Q90" s="325"/>
      <c r="R90" s="361"/>
    </row>
    <row r="91" spans="1:18" x14ac:dyDescent="0.25">
      <c r="A91" s="369"/>
      <c r="B91" s="363" t="s">
        <v>193</v>
      </c>
      <c r="C91" s="363"/>
      <c r="D91" s="363"/>
      <c r="E91" s="363"/>
      <c r="F91" s="363"/>
      <c r="G91" s="224">
        <v>1931</v>
      </c>
      <c r="H91" s="357"/>
      <c r="I91" s="358"/>
      <c r="J91" s="359"/>
      <c r="K91" s="365"/>
      <c r="L91" s="366"/>
      <c r="M91" s="366"/>
      <c r="N91" s="366"/>
      <c r="O91" s="366"/>
      <c r="P91" s="224">
        <v>1932</v>
      </c>
      <c r="Q91" s="325"/>
      <c r="R91" s="362"/>
    </row>
    <row r="92" spans="1:18" x14ac:dyDescent="0.25">
      <c r="A92" s="370">
        <v>58</v>
      </c>
      <c r="B92" s="356" t="s">
        <v>279</v>
      </c>
      <c r="C92" s="356"/>
      <c r="D92" s="356"/>
      <c r="E92" s="356"/>
      <c r="F92" s="356"/>
      <c r="G92" s="221">
        <v>1037</v>
      </c>
      <c r="H92" s="357"/>
      <c r="I92" s="358"/>
      <c r="J92" s="359"/>
      <c r="K92" s="221">
        <v>1038</v>
      </c>
      <c r="L92" s="357"/>
      <c r="M92" s="358"/>
      <c r="N92" s="358"/>
      <c r="O92" s="359"/>
      <c r="P92" s="221">
        <v>1039</v>
      </c>
      <c r="Q92" s="325"/>
      <c r="R92" s="371" t="s">
        <v>275</v>
      </c>
    </row>
    <row r="93" spans="1:18" x14ac:dyDescent="0.25">
      <c r="A93" s="370"/>
      <c r="B93" s="356" t="s">
        <v>280</v>
      </c>
      <c r="C93" s="356"/>
      <c r="D93" s="356"/>
      <c r="E93" s="356"/>
      <c r="F93" s="356"/>
      <c r="G93" s="221">
        <v>1892</v>
      </c>
      <c r="H93" s="357"/>
      <c r="I93" s="358"/>
      <c r="J93" s="359"/>
      <c r="K93" s="221">
        <v>1893</v>
      </c>
      <c r="L93" s="357"/>
      <c r="M93" s="358"/>
      <c r="N93" s="358"/>
      <c r="O93" s="359"/>
      <c r="P93" s="221">
        <v>1894</v>
      </c>
      <c r="Q93" s="325"/>
      <c r="R93" s="372"/>
    </row>
    <row r="94" spans="1:18" x14ac:dyDescent="0.25">
      <c r="A94" s="370"/>
      <c r="B94" s="356" t="s">
        <v>219</v>
      </c>
      <c r="C94" s="356"/>
      <c r="D94" s="356"/>
      <c r="E94" s="356"/>
      <c r="F94" s="356"/>
      <c r="G94" s="221">
        <v>1895</v>
      </c>
      <c r="H94" s="357"/>
      <c r="I94" s="358"/>
      <c r="J94" s="359"/>
      <c r="K94" s="374"/>
      <c r="L94" s="375"/>
      <c r="M94" s="375"/>
      <c r="N94" s="375"/>
      <c r="O94" s="375"/>
      <c r="P94" s="221">
        <v>1897</v>
      </c>
      <c r="Q94" s="325"/>
      <c r="R94" s="372"/>
    </row>
    <row r="95" spans="1:18" x14ac:dyDescent="0.25">
      <c r="A95" s="370"/>
      <c r="B95" s="356" t="s">
        <v>281</v>
      </c>
      <c r="C95" s="356"/>
      <c r="D95" s="356"/>
      <c r="E95" s="356"/>
      <c r="F95" s="356"/>
      <c r="G95" s="221">
        <v>1898</v>
      </c>
      <c r="H95" s="357"/>
      <c r="I95" s="358"/>
      <c r="J95" s="359"/>
      <c r="K95" s="221">
        <v>1899</v>
      </c>
      <c r="L95" s="357"/>
      <c r="M95" s="358"/>
      <c r="N95" s="358"/>
      <c r="O95" s="359"/>
      <c r="P95" s="221">
        <v>1900</v>
      </c>
      <c r="Q95" s="325"/>
      <c r="R95" s="372"/>
    </row>
    <row r="96" spans="1:18" x14ac:dyDescent="0.25">
      <c r="A96" s="370"/>
      <c r="B96" s="356" t="s">
        <v>220</v>
      </c>
      <c r="C96" s="356"/>
      <c r="D96" s="356"/>
      <c r="E96" s="356"/>
      <c r="F96" s="356"/>
      <c r="G96" s="221">
        <v>1901</v>
      </c>
      <c r="H96" s="357"/>
      <c r="I96" s="358"/>
      <c r="J96" s="359"/>
      <c r="K96" s="221">
        <v>1902</v>
      </c>
      <c r="L96" s="357"/>
      <c r="M96" s="358"/>
      <c r="N96" s="358"/>
      <c r="O96" s="359"/>
      <c r="P96" s="221">
        <v>1903</v>
      </c>
      <c r="Q96" s="325"/>
      <c r="R96" s="372"/>
    </row>
    <row r="97" spans="1:18" x14ac:dyDescent="0.25">
      <c r="A97" s="370"/>
      <c r="B97" s="356" t="s">
        <v>221</v>
      </c>
      <c r="C97" s="356"/>
      <c r="D97" s="356"/>
      <c r="E97" s="356"/>
      <c r="F97" s="356"/>
      <c r="G97" s="221">
        <v>1912</v>
      </c>
      <c r="H97" s="357"/>
      <c r="I97" s="358"/>
      <c r="J97" s="359"/>
      <c r="K97" s="225">
        <v>1918</v>
      </c>
      <c r="L97" s="357"/>
      <c r="M97" s="358"/>
      <c r="N97" s="358"/>
      <c r="O97" s="359"/>
      <c r="P97" s="224">
        <v>1913</v>
      </c>
      <c r="Q97" s="325"/>
      <c r="R97" s="373"/>
    </row>
    <row r="98" spans="1:18" x14ac:dyDescent="0.25">
      <c r="A98" s="220">
        <v>59</v>
      </c>
      <c r="B98" s="364" t="s">
        <v>222</v>
      </c>
      <c r="C98" s="364"/>
      <c r="D98" s="364"/>
      <c r="E98" s="364"/>
      <c r="F98" s="364"/>
      <c r="G98" s="221">
        <v>77</v>
      </c>
      <c r="H98" s="357"/>
      <c r="I98" s="358"/>
      <c r="J98" s="359"/>
      <c r="K98" s="221">
        <v>74</v>
      </c>
      <c r="L98" s="357"/>
      <c r="M98" s="358"/>
      <c r="N98" s="358"/>
      <c r="O98" s="359"/>
      <c r="P98" s="221">
        <v>79</v>
      </c>
      <c r="Q98" s="325"/>
      <c r="R98" s="223" t="s">
        <v>275</v>
      </c>
    </row>
    <row r="99" spans="1:18" x14ac:dyDescent="0.25">
      <c r="A99" s="220">
        <v>60</v>
      </c>
      <c r="B99" s="356" t="s">
        <v>282</v>
      </c>
      <c r="C99" s="356"/>
      <c r="D99" s="356"/>
      <c r="E99" s="356"/>
      <c r="F99" s="356"/>
      <c r="G99" s="221">
        <v>1040</v>
      </c>
      <c r="H99" s="357"/>
      <c r="I99" s="358"/>
      <c r="J99" s="359"/>
      <c r="K99" s="376"/>
      <c r="L99" s="376"/>
      <c r="M99" s="376"/>
      <c r="N99" s="376"/>
      <c r="O99" s="376"/>
      <c r="P99" s="221">
        <v>1041</v>
      </c>
      <c r="Q99" s="325"/>
      <c r="R99" s="223" t="s">
        <v>275</v>
      </c>
    </row>
    <row r="100" spans="1:18" x14ac:dyDescent="0.25">
      <c r="A100" s="220">
        <v>61</v>
      </c>
      <c r="B100" s="356" t="s">
        <v>283</v>
      </c>
      <c r="C100" s="356"/>
      <c r="D100" s="356"/>
      <c r="E100" s="356"/>
      <c r="F100" s="356"/>
      <c r="G100" s="226"/>
      <c r="H100" s="374"/>
      <c r="I100" s="375"/>
      <c r="J100" s="380"/>
      <c r="K100" s="376"/>
      <c r="L100" s="376"/>
      <c r="M100" s="376"/>
      <c r="N100" s="376"/>
      <c r="O100" s="376"/>
      <c r="P100" s="221">
        <v>1042</v>
      </c>
      <c r="Q100" s="325"/>
      <c r="R100" s="223" t="s">
        <v>275</v>
      </c>
    </row>
    <row r="101" spans="1:18" x14ac:dyDescent="0.25">
      <c r="A101" s="220">
        <v>62</v>
      </c>
      <c r="B101" s="356" t="s">
        <v>284</v>
      </c>
      <c r="C101" s="356"/>
      <c r="D101" s="356"/>
      <c r="E101" s="356"/>
      <c r="F101" s="356"/>
      <c r="G101" s="221">
        <v>824</v>
      </c>
      <c r="H101" s="357"/>
      <c r="I101" s="358"/>
      <c r="J101" s="359"/>
      <c r="K101" s="376"/>
      <c r="L101" s="376"/>
      <c r="M101" s="376"/>
      <c r="N101" s="376"/>
      <c r="O101" s="376"/>
      <c r="P101" s="221">
        <v>825</v>
      </c>
      <c r="Q101" s="325"/>
      <c r="R101" s="223" t="s">
        <v>275</v>
      </c>
    </row>
    <row r="102" spans="1:18" x14ac:dyDescent="0.25">
      <c r="A102" s="377">
        <v>63</v>
      </c>
      <c r="B102" s="363" t="s">
        <v>223</v>
      </c>
      <c r="C102" s="363"/>
      <c r="D102" s="363"/>
      <c r="E102" s="363"/>
      <c r="F102" s="363"/>
      <c r="G102" s="227"/>
      <c r="H102" s="228"/>
      <c r="I102" s="228"/>
      <c r="J102" s="228"/>
      <c r="K102" s="365"/>
      <c r="L102" s="366"/>
      <c r="M102" s="366"/>
      <c r="N102" s="366"/>
      <c r="O102" s="366"/>
      <c r="P102" s="224">
        <v>1976</v>
      </c>
      <c r="Q102" s="325"/>
      <c r="R102" s="360" t="s">
        <v>185</v>
      </c>
    </row>
    <row r="103" spans="1:18" x14ac:dyDescent="0.25">
      <c r="A103" s="378"/>
      <c r="B103" s="363" t="s">
        <v>194</v>
      </c>
      <c r="C103" s="363"/>
      <c r="D103" s="363"/>
      <c r="E103" s="363"/>
      <c r="F103" s="363"/>
      <c r="G103" s="224">
        <v>1977</v>
      </c>
      <c r="H103" s="357"/>
      <c r="I103" s="358"/>
      <c r="J103" s="359"/>
      <c r="K103" s="365"/>
      <c r="L103" s="366"/>
      <c r="M103" s="366"/>
      <c r="N103" s="366"/>
      <c r="O103" s="366"/>
      <c r="P103" s="224">
        <v>1978</v>
      </c>
      <c r="Q103" s="325"/>
      <c r="R103" s="361"/>
    </row>
    <row r="104" spans="1:18" x14ac:dyDescent="0.25">
      <c r="A104" s="379"/>
      <c r="B104" s="363" t="s">
        <v>285</v>
      </c>
      <c r="C104" s="363"/>
      <c r="D104" s="363"/>
      <c r="E104" s="363"/>
      <c r="F104" s="363"/>
      <c r="G104" s="224">
        <v>1979</v>
      </c>
      <c r="H104" s="357"/>
      <c r="I104" s="358"/>
      <c r="J104" s="359"/>
      <c r="K104" s="365"/>
      <c r="L104" s="366"/>
      <c r="M104" s="366"/>
      <c r="N104" s="366"/>
      <c r="O104" s="366"/>
      <c r="P104" s="224">
        <v>1980</v>
      </c>
      <c r="Q104" s="325"/>
      <c r="R104" s="362"/>
    </row>
    <row r="105" spans="1:18" x14ac:dyDescent="0.25">
      <c r="A105" s="220">
        <v>64</v>
      </c>
      <c r="B105" s="356" t="s">
        <v>286</v>
      </c>
      <c r="C105" s="356"/>
      <c r="D105" s="356"/>
      <c r="E105" s="356"/>
      <c r="F105" s="356"/>
      <c r="G105" s="221">
        <v>1043</v>
      </c>
      <c r="H105" s="357"/>
      <c r="I105" s="358"/>
      <c r="J105" s="359"/>
      <c r="K105" s="221">
        <v>1102</v>
      </c>
      <c r="L105" s="357"/>
      <c r="M105" s="358"/>
      <c r="N105" s="358"/>
      <c r="O105" s="359"/>
      <c r="P105" s="221">
        <v>1044</v>
      </c>
      <c r="Q105" s="325"/>
      <c r="R105" s="223" t="s">
        <v>275</v>
      </c>
    </row>
    <row r="106" spans="1:18" x14ac:dyDescent="0.25">
      <c r="A106" s="220">
        <v>65</v>
      </c>
      <c r="B106" s="356" t="s">
        <v>287</v>
      </c>
      <c r="C106" s="356"/>
      <c r="D106" s="356"/>
      <c r="E106" s="356"/>
      <c r="F106" s="356"/>
      <c r="G106" s="221">
        <v>113</v>
      </c>
      <c r="H106" s="357"/>
      <c r="I106" s="358"/>
      <c r="J106" s="359"/>
      <c r="K106" s="221">
        <v>1007</v>
      </c>
      <c r="L106" s="357"/>
      <c r="M106" s="358"/>
      <c r="N106" s="358"/>
      <c r="O106" s="359"/>
      <c r="P106" s="221">
        <v>114</v>
      </c>
      <c r="Q106" s="325"/>
      <c r="R106" s="223" t="s">
        <v>275</v>
      </c>
    </row>
    <row r="107" spans="1:18" x14ac:dyDescent="0.25">
      <c r="A107" s="220">
        <v>66</v>
      </c>
      <c r="B107" s="381" t="s">
        <v>288</v>
      </c>
      <c r="C107" s="381"/>
      <c r="D107" s="381"/>
      <c r="E107" s="381"/>
      <c r="F107" s="381"/>
      <c r="G107" s="221">
        <v>1829</v>
      </c>
      <c r="H107" s="357"/>
      <c r="I107" s="358"/>
      <c r="J107" s="359"/>
      <c r="K107" s="376"/>
      <c r="L107" s="376"/>
      <c r="M107" s="376"/>
      <c r="N107" s="376"/>
      <c r="O107" s="376"/>
      <c r="P107" s="221">
        <v>1830</v>
      </c>
      <c r="Q107" s="325"/>
      <c r="R107" s="223" t="s">
        <v>275</v>
      </c>
    </row>
    <row r="108" spans="1:18" x14ac:dyDescent="0.25">
      <c r="A108" s="220">
        <v>67</v>
      </c>
      <c r="B108" s="356" t="s">
        <v>289</v>
      </c>
      <c r="C108" s="356"/>
      <c r="D108" s="356"/>
      <c r="E108" s="356"/>
      <c r="F108" s="356"/>
      <c r="G108" s="221">
        <v>1835</v>
      </c>
      <c r="H108" s="357"/>
      <c r="I108" s="358"/>
      <c r="J108" s="359"/>
      <c r="K108" s="221">
        <v>1836</v>
      </c>
      <c r="L108" s="382"/>
      <c r="M108" s="383"/>
      <c r="N108" s="383"/>
      <c r="O108" s="384"/>
      <c r="P108" s="221">
        <v>1837</v>
      </c>
      <c r="Q108" s="325"/>
      <c r="R108" s="223" t="s">
        <v>275</v>
      </c>
    </row>
    <row r="109" spans="1:18" x14ac:dyDescent="0.25">
      <c r="A109" s="220">
        <v>68</v>
      </c>
      <c r="B109" s="356" t="s">
        <v>290</v>
      </c>
      <c r="C109" s="356"/>
      <c r="D109" s="356"/>
      <c r="E109" s="356"/>
      <c r="F109" s="356"/>
      <c r="G109" s="221">
        <v>908</v>
      </c>
      <c r="H109" s="357"/>
      <c r="I109" s="358"/>
      <c r="J109" s="359"/>
      <c r="K109" s="376"/>
      <c r="L109" s="376"/>
      <c r="M109" s="376"/>
      <c r="N109" s="376"/>
      <c r="O109" s="376"/>
      <c r="P109" s="221">
        <v>909</v>
      </c>
      <c r="Q109" s="325"/>
      <c r="R109" s="223" t="s">
        <v>275</v>
      </c>
    </row>
    <row r="110" spans="1:18" x14ac:dyDescent="0.25">
      <c r="A110" s="220">
        <v>69</v>
      </c>
      <c r="B110" s="356" t="s">
        <v>291</v>
      </c>
      <c r="C110" s="356"/>
      <c r="D110" s="356"/>
      <c r="E110" s="356"/>
      <c r="F110" s="356"/>
      <c r="G110" s="221">
        <v>951</v>
      </c>
      <c r="H110" s="357"/>
      <c r="I110" s="358"/>
      <c r="J110" s="359"/>
      <c r="K110" s="376"/>
      <c r="L110" s="376"/>
      <c r="M110" s="376"/>
      <c r="N110" s="376"/>
      <c r="O110" s="376"/>
      <c r="P110" s="221">
        <v>952</v>
      </c>
      <c r="Q110" s="325"/>
      <c r="R110" s="223" t="s">
        <v>275</v>
      </c>
    </row>
    <row r="111" spans="1:18" x14ac:dyDescent="0.25">
      <c r="A111" s="220">
        <v>70</v>
      </c>
      <c r="B111" s="356" t="s">
        <v>292</v>
      </c>
      <c r="C111" s="356"/>
      <c r="D111" s="356"/>
      <c r="E111" s="356"/>
      <c r="F111" s="356"/>
      <c r="G111" s="221">
        <v>753</v>
      </c>
      <c r="H111" s="357"/>
      <c r="I111" s="358"/>
      <c r="J111" s="359"/>
      <c r="K111" s="221">
        <v>754</v>
      </c>
      <c r="L111" s="357"/>
      <c r="M111" s="358"/>
      <c r="N111" s="358"/>
      <c r="O111" s="359"/>
      <c r="P111" s="221">
        <v>755</v>
      </c>
      <c r="Q111" s="325"/>
      <c r="R111" s="223" t="s">
        <v>275</v>
      </c>
    </row>
    <row r="112" spans="1:18" x14ac:dyDescent="0.25">
      <c r="A112" s="220">
        <v>71</v>
      </c>
      <c r="B112" s="356" t="s">
        <v>293</v>
      </c>
      <c r="C112" s="356"/>
      <c r="D112" s="356"/>
      <c r="E112" s="356"/>
      <c r="F112" s="356"/>
      <c r="G112" s="221">
        <v>133</v>
      </c>
      <c r="H112" s="357"/>
      <c r="I112" s="358"/>
      <c r="J112" s="359"/>
      <c r="K112" s="221">
        <v>138</v>
      </c>
      <c r="L112" s="357"/>
      <c r="M112" s="358"/>
      <c r="N112" s="358"/>
      <c r="O112" s="359"/>
      <c r="P112" s="221">
        <v>134</v>
      </c>
      <c r="Q112" s="325"/>
      <c r="R112" s="223" t="s">
        <v>275</v>
      </c>
    </row>
    <row r="113" spans="1:18" x14ac:dyDescent="0.25">
      <c r="A113" s="220">
        <v>72</v>
      </c>
      <c r="B113" s="356" t="s">
        <v>294</v>
      </c>
      <c r="C113" s="356"/>
      <c r="D113" s="356"/>
      <c r="E113" s="356"/>
      <c r="F113" s="356"/>
      <c r="G113" s="221">
        <v>32</v>
      </c>
      <c r="H113" s="357"/>
      <c r="I113" s="358"/>
      <c r="J113" s="359"/>
      <c r="K113" s="221">
        <v>76</v>
      </c>
      <c r="L113" s="357"/>
      <c r="M113" s="358"/>
      <c r="N113" s="358"/>
      <c r="O113" s="359"/>
      <c r="P113" s="221">
        <v>34</v>
      </c>
      <c r="Q113" s="325"/>
      <c r="R113" s="223" t="s">
        <v>275</v>
      </c>
    </row>
    <row r="114" spans="1:18" x14ac:dyDescent="0.25">
      <c r="A114" s="220">
        <v>73</v>
      </c>
      <c r="B114" s="356" t="s">
        <v>295</v>
      </c>
      <c r="C114" s="356"/>
      <c r="D114" s="356"/>
      <c r="E114" s="356"/>
      <c r="F114" s="356"/>
      <c r="G114" s="221">
        <v>1643</v>
      </c>
      <c r="H114" s="357"/>
      <c r="I114" s="358"/>
      <c r="J114" s="359"/>
      <c r="K114" s="376"/>
      <c r="L114" s="376"/>
      <c r="M114" s="376"/>
      <c r="N114" s="376"/>
      <c r="O114" s="376"/>
      <c r="P114" s="221">
        <v>1644</v>
      </c>
      <c r="Q114" s="325"/>
      <c r="R114" s="223" t="s">
        <v>275</v>
      </c>
    </row>
    <row r="115" spans="1:18" x14ac:dyDescent="0.25">
      <c r="A115" s="220">
        <v>74</v>
      </c>
      <c r="B115" s="393" t="s">
        <v>224</v>
      </c>
      <c r="C115" s="393"/>
      <c r="D115" s="393"/>
      <c r="E115" s="393"/>
      <c r="F115" s="393"/>
      <c r="G115" s="393"/>
      <c r="H115" s="393"/>
      <c r="I115" s="393"/>
      <c r="J115" s="393"/>
      <c r="K115" s="393"/>
      <c r="L115" s="393"/>
      <c r="M115" s="393"/>
      <c r="N115" s="393"/>
      <c r="O115" s="393"/>
      <c r="P115" s="229">
        <v>911</v>
      </c>
      <c r="Q115" s="325"/>
      <c r="R115" s="223" t="s">
        <v>275</v>
      </c>
    </row>
    <row r="116" spans="1:18" x14ac:dyDescent="0.25">
      <c r="A116" s="220">
        <v>75</v>
      </c>
      <c r="B116" s="393" t="s">
        <v>225</v>
      </c>
      <c r="C116" s="393"/>
      <c r="D116" s="393"/>
      <c r="E116" s="393"/>
      <c r="F116" s="393"/>
      <c r="G116" s="393"/>
      <c r="H116" s="393"/>
      <c r="I116" s="393"/>
      <c r="J116" s="393"/>
      <c r="K116" s="393"/>
      <c r="L116" s="393"/>
      <c r="M116" s="393"/>
      <c r="N116" s="393"/>
      <c r="O116" s="393"/>
      <c r="P116" s="229">
        <v>913</v>
      </c>
      <c r="Q116" s="325"/>
      <c r="R116" s="223" t="s">
        <v>275</v>
      </c>
    </row>
    <row r="117" spans="1:18" x14ac:dyDescent="0.25">
      <c r="A117" s="220">
        <v>76</v>
      </c>
      <c r="B117" s="393" t="s">
        <v>226</v>
      </c>
      <c r="C117" s="393"/>
      <c r="D117" s="393"/>
      <c r="E117" s="393"/>
      <c r="F117" s="393"/>
      <c r="G117" s="393"/>
      <c r="H117" s="393"/>
      <c r="I117" s="393"/>
      <c r="J117" s="393"/>
      <c r="K117" s="393"/>
      <c r="L117" s="393"/>
      <c r="M117" s="393"/>
      <c r="N117" s="393"/>
      <c r="O117" s="393"/>
      <c r="P117" s="229">
        <v>923</v>
      </c>
      <c r="Q117" s="325"/>
      <c r="R117" s="223" t="s">
        <v>275</v>
      </c>
    </row>
    <row r="118" spans="1:18" x14ac:dyDescent="0.25">
      <c r="A118" s="220">
        <v>77</v>
      </c>
      <c r="B118" s="393" t="s">
        <v>227</v>
      </c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229">
        <v>924</v>
      </c>
      <c r="Q118" s="325"/>
      <c r="R118" s="223" t="s">
        <v>275</v>
      </c>
    </row>
    <row r="119" spans="1:18" x14ac:dyDescent="0.25">
      <c r="A119" s="220">
        <v>78</v>
      </c>
      <c r="B119" s="393" t="s">
        <v>228</v>
      </c>
      <c r="C119" s="393"/>
      <c r="D119" s="393"/>
      <c r="E119" s="393"/>
      <c r="F119" s="393"/>
      <c r="G119" s="393"/>
      <c r="H119" s="393"/>
      <c r="I119" s="393"/>
      <c r="J119" s="393"/>
      <c r="K119" s="393"/>
      <c r="L119" s="393"/>
      <c r="M119" s="393"/>
      <c r="N119" s="393"/>
      <c r="O119" s="393"/>
      <c r="P119" s="229">
        <v>1051</v>
      </c>
      <c r="Q119" s="325"/>
      <c r="R119" s="223" t="s">
        <v>275</v>
      </c>
    </row>
    <row r="120" spans="1:18" x14ac:dyDescent="0.25">
      <c r="A120" s="220">
        <v>79</v>
      </c>
      <c r="B120" s="393" t="s">
        <v>229</v>
      </c>
      <c r="C120" s="393"/>
      <c r="D120" s="393"/>
      <c r="E120" s="393"/>
      <c r="F120" s="393"/>
      <c r="G120" s="393"/>
      <c r="H120" s="393"/>
      <c r="I120" s="393"/>
      <c r="J120" s="393"/>
      <c r="K120" s="393"/>
      <c r="L120" s="393"/>
      <c r="M120" s="393"/>
      <c r="N120" s="393"/>
      <c r="O120" s="393"/>
      <c r="P120" s="229">
        <v>1052</v>
      </c>
      <c r="Q120" s="325"/>
      <c r="R120" s="223" t="s">
        <v>275</v>
      </c>
    </row>
    <row r="121" spans="1:18" x14ac:dyDescent="0.25">
      <c r="A121" s="220">
        <v>80</v>
      </c>
      <c r="B121" s="385" t="s">
        <v>230</v>
      </c>
      <c r="C121" s="385"/>
      <c r="D121" s="385"/>
      <c r="E121" s="385"/>
      <c r="F121" s="385"/>
      <c r="G121" s="385"/>
      <c r="H121" s="385"/>
      <c r="I121" s="385"/>
      <c r="J121" s="385"/>
      <c r="K121" s="385"/>
      <c r="L121" s="385"/>
      <c r="M121" s="385"/>
      <c r="N121" s="385"/>
      <c r="O121" s="385"/>
      <c r="P121" s="229">
        <v>21</v>
      </c>
      <c r="Q121" s="325"/>
      <c r="R121" s="223" t="s">
        <v>275</v>
      </c>
    </row>
    <row r="122" spans="1:18" x14ac:dyDescent="0.25">
      <c r="A122" s="220">
        <v>81</v>
      </c>
      <c r="B122" s="385" t="s">
        <v>231</v>
      </c>
      <c r="C122" s="385"/>
      <c r="D122" s="385"/>
      <c r="E122" s="385"/>
      <c r="F122" s="385"/>
      <c r="G122" s="385"/>
      <c r="H122" s="385"/>
      <c r="I122" s="385"/>
      <c r="J122" s="385"/>
      <c r="K122" s="385"/>
      <c r="L122" s="385"/>
      <c r="M122" s="385"/>
      <c r="N122" s="385"/>
      <c r="O122" s="385"/>
      <c r="P122" s="229">
        <v>43</v>
      </c>
      <c r="Q122" s="325"/>
      <c r="R122" s="223" t="s">
        <v>275</v>
      </c>
    </row>
    <row r="123" spans="1:18" x14ac:dyDescent="0.25">
      <c r="A123" s="220">
        <v>82</v>
      </c>
      <c r="B123" s="385" t="s">
        <v>232</v>
      </c>
      <c r="C123" s="385"/>
      <c r="D123" s="385"/>
      <c r="E123" s="385"/>
      <c r="F123" s="385"/>
      <c r="G123" s="385"/>
      <c r="H123" s="385"/>
      <c r="I123" s="385"/>
      <c r="J123" s="385"/>
      <c r="K123" s="385"/>
      <c r="L123" s="385"/>
      <c r="M123" s="385"/>
      <c r="N123" s="385"/>
      <c r="O123" s="385"/>
      <c r="P123" s="221">
        <v>767</v>
      </c>
      <c r="Q123" s="325"/>
      <c r="R123" s="223" t="s">
        <v>275</v>
      </c>
    </row>
    <row r="124" spans="1:18" x14ac:dyDescent="0.25">
      <c r="A124" s="220">
        <v>83</v>
      </c>
      <c r="B124" s="386" t="s">
        <v>233</v>
      </c>
      <c r="C124" s="386"/>
      <c r="D124" s="386"/>
      <c r="E124" s="386"/>
      <c r="F124" s="386"/>
      <c r="G124" s="386"/>
      <c r="H124" s="386"/>
      <c r="I124" s="386"/>
      <c r="J124" s="386"/>
      <c r="K124" s="386"/>
      <c r="L124" s="386"/>
      <c r="M124" s="386"/>
      <c r="N124" s="386"/>
      <c r="O124" s="386"/>
      <c r="P124" s="229">
        <v>862</v>
      </c>
      <c r="Q124" s="325"/>
      <c r="R124" s="223" t="s">
        <v>275</v>
      </c>
    </row>
    <row r="125" spans="1:18" x14ac:dyDescent="0.25">
      <c r="A125" s="542" t="s">
        <v>296</v>
      </c>
      <c r="B125" s="543"/>
      <c r="C125" s="543"/>
      <c r="D125" s="543"/>
      <c r="E125" s="543"/>
      <c r="F125" s="543"/>
      <c r="G125" s="543"/>
      <c r="H125" s="543"/>
      <c r="I125" s="543"/>
      <c r="J125" s="543"/>
      <c r="K125" s="543"/>
      <c r="L125" s="543"/>
      <c r="M125" s="543"/>
      <c r="N125" s="543"/>
      <c r="O125" s="543"/>
      <c r="P125" s="543"/>
      <c r="Q125" s="543"/>
      <c r="R125" s="544"/>
    </row>
    <row r="126" spans="1:18" x14ac:dyDescent="0.25">
      <c r="A126" s="390" t="s">
        <v>297</v>
      </c>
      <c r="B126" s="391"/>
      <c r="C126" s="391"/>
      <c r="D126" s="391"/>
      <c r="E126" s="391"/>
      <c r="F126" s="391"/>
      <c r="G126" s="391"/>
      <c r="H126" s="391"/>
      <c r="I126" s="391"/>
      <c r="J126" s="391"/>
      <c r="K126" s="391"/>
      <c r="L126" s="391"/>
      <c r="M126" s="391"/>
      <c r="N126" s="391"/>
      <c r="O126" s="391"/>
      <c r="P126" s="391"/>
      <c r="Q126" s="391"/>
      <c r="R126" s="392"/>
    </row>
    <row r="127" spans="1:18" x14ac:dyDescent="0.25">
      <c r="A127" s="230">
        <v>84</v>
      </c>
      <c r="B127" s="394" t="s">
        <v>298</v>
      </c>
      <c r="C127" s="395"/>
      <c r="D127" s="395"/>
      <c r="E127" s="395"/>
      <c r="F127" s="396"/>
      <c r="G127" s="231">
        <v>51</v>
      </c>
      <c r="H127" s="397"/>
      <c r="I127" s="398"/>
      <c r="J127" s="398"/>
      <c r="K127" s="231">
        <v>63</v>
      </c>
      <c r="L127" s="397"/>
      <c r="M127" s="398"/>
      <c r="N127" s="398"/>
      <c r="O127" s="398"/>
      <c r="P127" s="231">
        <v>71</v>
      </c>
      <c r="Q127" s="311"/>
      <c r="R127" s="232" t="s">
        <v>299</v>
      </c>
    </row>
    <row r="128" spans="1:18" x14ac:dyDescent="0.25">
      <c r="A128" s="399">
        <v>85</v>
      </c>
      <c r="B128" s="394" t="s">
        <v>235</v>
      </c>
      <c r="C128" s="395"/>
      <c r="D128" s="395"/>
      <c r="E128" s="395"/>
      <c r="F128" s="395"/>
      <c r="G128" s="395"/>
      <c r="H128" s="395"/>
      <c r="I128" s="395"/>
      <c r="J128" s="395"/>
      <c r="K128" s="395"/>
      <c r="L128" s="395"/>
      <c r="M128" s="395"/>
      <c r="N128" s="395"/>
      <c r="O128" s="395"/>
      <c r="P128" s="231">
        <v>36</v>
      </c>
      <c r="Q128" s="311"/>
      <c r="R128" s="232" t="s">
        <v>299</v>
      </c>
    </row>
    <row r="129" spans="1:18" x14ac:dyDescent="0.25">
      <c r="A129" s="400"/>
      <c r="B129" s="394" t="s">
        <v>300</v>
      </c>
      <c r="C129" s="395"/>
      <c r="D129" s="395"/>
      <c r="E129" s="395"/>
      <c r="F129" s="395"/>
      <c r="G129" s="395"/>
      <c r="H129" s="395"/>
      <c r="I129" s="395"/>
      <c r="J129" s="395"/>
      <c r="K129" s="395"/>
      <c r="L129" s="395"/>
      <c r="M129" s="395"/>
      <c r="N129" s="395"/>
      <c r="O129" s="395"/>
      <c r="P129" s="231">
        <v>1904</v>
      </c>
      <c r="Q129" s="311"/>
      <c r="R129" s="232" t="s">
        <v>299</v>
      </c>
    </row>
    <row r="130" spans="1:18" x14ac:dyDescent="0.25">
      <c r="A130" s="400"/>
      <c r="B130" s="394" t="s">
        <v>158</v>
      </c>
      <c r="C130" s="395"/>
      <c r="D130" s="395"/>
      <c r="E130" s="395"/>
      <c r="F130" s="395"/>
      <c r="G130" s="395"/>
      <c r="H130" s="395"/>
      <c r="I130" s="395"/>
      <c r="J130" s="395"/>
      <c r="K130" s="395"/>
      <c r="L130" s="395"/>
      <c r="M130" s="395"/>
      <c r="N130" s="395"/>
      <c r="O130" s="395"/>
      <c r="P130" s="231">
        <v>1905</v>
      </c>
      <c r="Q130" s="311"/>
      <c r="R130" s="232" t="s">
        <v>299</v>
      </c>
    </row>
    <row r="131" spans="1:18" x14ac:dyDescent="0.25">
      <c r="A131" s="400"/>
      <c r="B131" s="394" t="s">
        <v>159</v>
      </c>
      <c r="C131" s="395"/>
      <c r="D131" s="395"/>
      <c r="E131" s="395"/>
      <c r="F131" s="395"/>
      <c r="G131" s="395"/>
      <c r="H131" s="395"/>
      <c r="I131" s="395"/>
      <c r="J131" s="395"/>
      <c r="K131" s="395"/>
      <c r="L131" s="395"/>
      <c r="M131" s="395"/>
      <c r="N131" s="395"/>
      <c r="O131" s="395"/>
      <c r="P131" s="231">
        <v>1906</v>
      </c>
      <c r="Q131" s="311"/>
      <c r="R131" s="232" t="s">
        <v>299</v>
      </c>
    </row>
    <row r="132" spans="1:18" x14ac:dyDescent="0.25">
      <c r="A132" s="401"/>
      <c r="B132" s="402" t="s">
        <v>301</v>
      </c>
      <c r="C132" s="403"/>
      <c r="D132" s="403"/>
      <c r="E132" s="403"/>
      <c r="F132" s="403"/>
      <c r="G132" s="403"/>
      <c r="H132" s="403"/>
      <c r="I132" s="403"/>
      <c r="J132" s="403"/>
      <c r="K132" s="403"/>
      <c r="L132" s="403"/>
      <c r="M132" s="403"/>
      <c r="N132" s="403"/>
      <c r="O132" s="403"/>
      <c r="P132" s="231">
        <v>1916</v>
      </c>
      <c r="Q132" s="311"/>
      <c r="R132" s="232" t="s">
        <v>299</v>
      </c>
    </row>
    <row r="133" spans="1:18" x14ac:dyDescent="0.25">
      <c r="A133" s="230">
        <v>86</v>
      </c>
      <c r="B133" s="402" t="s">
        <v>236</v>
      </c>
      <c r="C133" s="403"/>
      <c r="D133" s="403"/>
      <c r="E133" s="403"/>
      <c r="F133" s="403"/>
      <c r="G133" s="403"/>
      <c r="H133" s="403"/>
      <c r="I133" s="403"/>
      <c r="J133" s="403"/>
      <c r="K133" s="403"/>
      <c r="L133" s="403"/>
      <c r="M133" s="403"/>
      <c r="N133" s="403"/>
      <c r="O133" s="403"/>
      <c r="P133" s="231">
        <v>848</v>
      </c>
      <c r="Q133" s="311"/>
      <c r="R133" s="232" t="s">
        <v>299</v>
      </c>
    </row>
    <row r="134" spans="1:18" x14ac:dyDescent="0.25">
      <c r="A134" s="230">
        <v>87</v>
      </c>
      <c r="B134" s="402" t="s">
        <v>237</v>
      </c>
      <c r="C134" s="403"/>
      <c r="D134" s="403"/>
      <c r="E134" s="403"/>
      <c r="F134" s="403"/>
      <c r="G134" s="403"/>
      <c r="H134" s="403"/>
      <c r="I134" s="403"/>
      <c r="J134" s="403"/>
      <c r="K134" s="403"/>
      <c r="L134" s="403"/>
      <c r="M134" s="403"/>
      <c r="N134" s="403"/>
      <c r="O134" s="403"/>
      <c r="P134" s="231">
        <v>82</v>
      </c>
      <c r="Q134" s="311"/>
      <c r="R134" s="232" t="s">
        <v>299</v>
      </c>
    </row>
    <row r="135" spans="1:18" x14ac:dyDescent="0.25">
      <c r="A135" s="230">
        <v>88</v>
      </c>
      <c r="B135" s="402" t="s">
        <v>238</v>
      </c>
      <c r="C135" s="403"/>
      <c r="D135" s="403"/>
      <c r="E135" s="403"/>
      <c r="F135" s="403"/>
      <c r="G135" s="403"/>
      <c r="H135" s="403"/>
      <c r="I135" s="403"/>
      <c r="J135" s="403"/>
      <c r="K135" s="403"/>
      <c r="L135" s="403"/>
      <c r="M135" s="403"/>
      <c r="N135" s="403"/>
      <c r="O135" s="403"/>
      <c r="P135" s="231">
        <v>1123</v>
      </c>
      <c r="Q135" s="311"/>
      <c r="R135" s="232" t="s">
        <v>299</v>
      </c>
    </row>
    <row r="136" spans="1:18" x14ac:dyDescent="0.25">
      <c r="A136" s="230">
        <v>89</v>
      </c>
      <c r="B136" s="402" t="s">
        <v>239</v>
      </c>
      <c r="C136" s="403"/>
      <c r="D136" s="403"/>
      <c r="E136" s="403"/>
      <c r="F136" s="403"/>
      <c r="G136" s="403"/>
      <c r="H136" s="403"/>
      <c r="I136" s="403"/>
      <c r="J136" s="403"/>
      <c r="K136" s="403"/>
      <c r="L136" s="403"/>
      <c r="M136" s="403"/>
      <c r="N136" s="403"/>
      <c r="O136" s="403"/>
      <c r="P136" s="231">
        <v>83</v>
      </c>
      <c r="Q136" s="311"/>
      <c r="R136" s="232" t="s">
        <v>299</v>
      </c>
    </row>
    <row r="137" spans="1:18" x14ac:dyDescent="0.25">
      <c r="A137" s="230">
        <v>90</v>
      </c>
      <c r="B137" s="402" t="s">
        <v>240</v>
      </c>
      <c r="C137" s="403"/>
      <c r="D137" s="403"/>
      <c r="E137" s="403"/>
      <c r="F137" s="403"/>
      <c r="G137" s="403"/>
      <c r="H137" s="403"/>
      <c r="I137" s="403"/>
      <c r="J137" s="403"/>
      <c r="K137" s="403"/>
      <c r="L137" s="403"/>
      <c r="M137" s="403"/>
      <c r="N137" s="403"/>
      <c r="O137" s="403"/>
      <c r="P137" s="231">
        <v>173</v>
      </c>
      <c r="Q137" s="311"/>
      <c r="R137" s="232" t="s">
        <v>299</v>
      </c>
    </row>
    <row r="138" spans="1:18" x14ac:dyDescent="0.25">
      <c r="A138" s="230">
        <v>91</v>
      </c>
      <c r="B138" s="402" t="s">
        <v>241</v>
      </c>
      <c r="C138" s="403"/>
      <c r="D138" s="403"/>
      <c r="E138" s="403"/>
      <c r="F138" s="403"/>
      <c r="G138" s="403"/>
      <c r="H138" s="403"/>
      <c r="I138" s="403"/>
      <c r="J138" s="403"/>
      <c r="K138" s="403"/>
      <c r="L138" s="403"/>
      <c r="M138" s="403"/>
      <c r="N138" s="403"/>
      <c r="O138" s="403"/>
      <c r="P138" s="233">
        <v>198</v>
      </c>
      <c r="Q138" s="311"/>
      <c r="R138" s="232" t="s">
        <v>299</v>
      </c>
    </row>
    <row r="139" spans="1:18" x14ac:dyDescent="0.25">
      <c r="A139" s="230">
        <v>92</v>
      </c>
      <c r="B139" s="402" t="s">
        <v>242</v>
      </c>
      <c r="C139" s="403"/>
      <c r="D139" s="403"/>
      <c r="E139" s="403"/>
      <c r="F139" s="403"/>
      <c r="G139" s="403"/>
      <c r="H139" s="403"/>
      <c r="I139" s="403"/>
      <c r="J139" s="403"/>
      <c r="K139" s="403"/>
      <c r="L139" s="403"/>
      <c r="M139" s="403"/>
      <c r="N139" s="403"/>
      <c r="O139" s="403"/>
      <c r="P139" s="231">
        <v>54</v>
      </c>
      <c r="Q139" s="311"/>
      <c r="R139" s="232" t="s">
        <v>299</v>
      </c>
    </row>
    <row r="140" spans="1:18" x14ac:dyDescent="0.25">
      <c r="A140" s="230">
        <v>93</v>
      </c>
      <c r="B140" s="402" t="s">
        <v>243</v>
      </c>
      <c r="C140" s="403"/>
      <c r="D140" s="403"/>
      <c r="E140" s="403"/>
      <c r="F140" s="403"/>
      <c r="G140" s="403"/>
      <c r="H140" s="403"/>
      <c r="I140" s="403"/>
      <c r="J140" s="403"/>
      <c r="K140" s="403"/>
      <c r="L140" s="403"/>
      <c r="M140" s="403"/>
      <c r="N140" s="403"/>
      <c r="O140" s="403"/>
      <c r="P140" s="231">
        <v>832</v>
      </c>
      <c r="Q140" s="311"/>
      <c r="R140" s="232" t="s">
        <v>299</v>
      </c>
    </row>
    <row r="141" spans="1:18" x14ac:dyDescent="0.25">
      <c r="A141" s="230">
        <v>94</v>
      </c>
      <c r="B141" s="402" t="s">
        <v>244</v>
      </c>
      <c r="C141" s="403"/>
      <c r="D141" s="403"/>
      <c r="E141" s="403"/>
      <c r="F141" s="403"/>
      <c r="G141" s="403"/>
      <c r="H141" s="403"/>
      <c r="I141" s="403"/>
      <c r="J141" s="403"/>
      <c r="K141" s="403"/>
      <c r="L141" s="403"/>
      <c r="M141" s="403"/>
      <c r="N141" s="403"/>
      <c r="O141" s="403"/>
      <c r="P141" s="231">
        <v>1907</v>
      </c>
      <c r="Q141" s="311"/>
      <c r="R141" s="232" t="s">
        <v>299</v>
      </c>
    </row>
    <row r="142" spans="1:18" x14ac:dyDescent="0.25">
      <c r="A142" s="230">
        <v>95</v>
      </c>
      <c r="B142" s="402" t="s">
        <v>245</v>
      </c>
      <c r="C142" s="403"/>
      <c r="D142" s="403"/>
      <c r="E142" s="403"/>
      <c r="F142" s="403"/>
      <c r="G142" s="403"/>
      <c r="H142" s="403"/>
      <c r="I142" s="403"/>
      <c r="J142" s="403"/>
      <c r="K142" s="403"/>
      <c r="L142" s="403"/>
      <c r="M142" s="403"/>
      <c r="N142" s="403"/>
      <c r="O142" s="403"/>
      <c r="P142" s="231">
        <v>833</v>
      </c>
      <c r="Q142" s="311"/>
      <c r="R142" s="232" t="s">
        <v>299</v>
      </c>
    </row>
    <row r="143" spans="1:18" x14ac:dyDescent="0.25">
      <c r="A143" s="230">
        <v>96</v>
      </c>
      <c r="B143" s="402" t="s">
        <v>246</v>
      </c>
      <c r="C143" s="403"/>
      <c r="D143" s="403"/>
      <c r="E143" s="403"/>
      <c r="F143" s="403"/>
      <c r="G143" s="403"/>
      <c r="H143" s="403"/>
      <c r="I143" s="403"/>
      <c r="J143" s="403"/>
      <c r="K143" s="403"/>
      <c r="L143" s="403"/>
      <c r="M143" s="403"/>
      <c r="N143" s="403"/>
      <c r="O143" s="403"/>
      <c r="P143" s="231">
        <v>1908</v>
      </c>
      <c r="Q143" s="311"/>
      <c r="R143" s="232" t="s">
        <v>299</v>
      </c>
    </row>
    <row r="144" spans="1:18" x14ac:dyDescent="0.25">
      <c r="A144" s="234">
        <v>97</v>
      </c>
      <c r="B144" s="404" t="s">
        <v>302</v>
      </c>
      <c r="C144" s="405"/>
      <c r="D144" s="405"/>
      <c r="E144" s="235">
        <v>912</v>
      </c>
      <c r="F144" s="236"/>
      <c r="G144" s="237"/>
      <c r="H144" s="404" t="s">
        <v>303</v>
      </c>
      <c r="I144" s="405"/>
      <c r="J144" s="405"/>
      <c r="K144" s="238">
        <v>167</v>
      </c>
      <c r="L144" s="406"/>
      <c r="M144" s="407"/>
      <c r="N144" s="407"/>
      <c r="O144" s="407"/>
      <c r="P144" s="238">
        <v>747</v>
      </c>
      <c r="Q144" s="311"/>
      <c r="R144" s="239" t="s">
        <v>304</v>
      </c>
    </row>
    <row r="145" spans="1:18" x14ac:dyDescent="0.25">
      <c r="A145" s="230">
        <v>97</v>
      </c>
      <c r="B145" s="402" t="s">
        <v>195</v>
      </c>
      <c r="C145" s="403"/>
      <c r="D145" s="403"/>
      <c r="E145" s="240">
        <v>119</v>
      </c>
      <c r="F145" s="241"/>
      <c r="G145" s="242"/>
      <c r="H145" s="402" t="s">
        <v>305</v>
      </c>
      <c r="I145" s="403"/>
      <c r="J145" s="403"/>
      <c r="K145" s="231">
        <v>116</v>
      </c>
      <c r="L145" s="556">
        <f>+Q79</f>
        <v>0</v>
      </c>
      <c r="M145" s="557"/>
      <c r="N145" s="557"/>
      <c r="O145" s="557"/>
      <c r="P145" s="231">
        <v>757</v>
      </c>
      <c r="Q145" s="311">
        <f>+L145</f>
        <v>0</v>
      </c>
      <c r="R145" s="232" t="s">
        <v>299</v>
      </c>
    </row>
    <row r="146" spans="1:18" x14ac:dyDescent="0.25">
      <c r="A146" s="230">
        <v>98</v>
      </c>
      <c r="B146" s="402" t="s">
        <v>247</v>
      </c>
      <c r="C146" s="403"/>
      <c r="D146" s="403"/>
      <c r="E146" s="403"/>
      <c r="F146" s="403"/>
      <c r="G146" s="403"/>
      <c r="H146" s="403"/>
      <c r="I146" s="403"/>
      <c r="J146" s="403"/>
      <c r="K146" s="403"/>
      <c r="L146" s="403"/>
      <c r="M146" s="403"/>
      <c r="N146" s="403"/>
      <c r="O146" s="403"/>
      <c r="P146" s="231">
        <v>58</v>
      </c>
      <c r="Q146" s="311"/>
      <c r="R146" s="232" t="s">
        <v>299</v>
      </c>
    </row>
    <row r="147" spans="1:18" x14ac:dyDescent="0.25">
      <c r="A147" s="230">
        <v>99</v>
      </c>
      <c r="B147" s="402" t="s">
        <v>248</v>
      </c>
      <c r="C147" s="403"/>
      <c r="D147" s="403"/>
      <c r="E147" s="403"/>
      <c r="F147" s="403"/>
      <c r="G147" s="403"/>
      <c r="H147" s="403"/>
      <c r="I147" s="403"/>
      <c r="J147" s="403"/>
      <c r="K147" s="403"/>
      <c r="L147" s="403"/>
      <c r="M147" s="403"/>
      <c r="N147" s="403"/>
      <c r="O147" s="403"/>
      <c r="P147" s="231">
        <v>870</v>
      </c>
      <c r="Q147" s="311"/>
      <c r="R147" s="232" t="s">
        <v>299</v>
      </c>
    </row>
    <row r="148" spans="1:18" x14ac:dyDescent="0.25">
      <c r="A148" s="230">
        <v>100</v>
      </c>
      <c r="B148" s="402" t="s">
        <v>249</v>
      </c>
      <c r="C148" s="403"/>
      <c r="D148" s="403"/>
      <c r="E148" s="403"/>
      <c r="F148" s="403"/>
      <c r="G148" s="403"/>
      <c r="H148" s="403"/>
      <c r="I148" s="403"/>
      <c r="J148" s="403"/>
      <c r="K148" s="403"/>
      <c r="L148" s="403"/>
      <c r="M148" s="403"/>
      <c r="N148" s="403"/>
      <c r="O148" s="403"/>
      <c r="P148" s="231">
        <v>1645</v>
      </c>
      <c r="Q148" s="311"/>
      <c r="R148" s="232" t="s">
        <v>299</v>
      </c>
    </row>
    <row r="149" spans="1:18" x14ac:dyDescent="0.25">
      <c r="A149" s="230">
        <v>101</v>
      </c>
      <c r="B149" s="402" t="s">
        <v>250</v>
      </c>
      <c r="C149" s="403"/>
      <c r="D149" s="403"/>
      <c r="E149" s="403"/>
      <c r="F149" s="403"/>
      <c r="G149" s="403"/>
      <c r="H149" s="403"/>
      <c r="I149" s="403"/>
      <c r="J149" s="403"/>
      <c r="K149" s="403"/>
      <c r="L149" s="403"/>
      <c r="M149" s="403"/>
      <c r="N149" s="403"/>
      <c r="O149" s="403"/>
      <c r="P149" s="231">
        <v>181</v>
      </c>
      <c r="Q149" s="311"/>
      <c r="R149" s="232" t="s">
        <v>299</v>
      </c>
    </row>
    <row r="150" spans="1:18" x14ac:dyDescent="0.25">
      <c r="A150" s="230">
        <v>102</v>
      </c>
      <c r="B150" s="402" t="s">
        <v>251</v>
      </c>
      <c r="C150" s="403"/>
      <c r="D150" s="403"/>
      <c r="E150" s="403"/>
      <c r="F150" s="403"/>
      <c r="G150" s="403"/>
      <c r="H150" s="403"/>
      <c r="I150" s="403"/>
      <c r="J150" s="403"/>
      <c r="K150" s="403"/>
      <c r="L150" s="403"/>
      <c r="M150" s="403"/>
      <c r="N150" s="403"/>
      <c r="O150" s="403"/>
      <c r="P150" s="231">
        <v>881</v>
      </c>
      <c r="Q150" s="311"/>
      <c r="R150" s="232" t="s">
        <v>299</v>
      </c>
    </row>
    <row r="151" spans="1:18" x14ac:dyDescent="0.25">
      <c r="A151" s="230">
        <v>103</v>
      </c>
      <c r="B151" s="402" t="s">
        <v>252</v>
      </c>
      <c r="C151" s="403"/>
      <c r="D151" s="403"/>
      <c r="E151" s="403"/>
      <c r="F151" s="403"/>
      <c r="G151" s="403"/>
      <c r="H151" s="403"/>
      <c r="I151" s="403"/>
      <c r="J151" s="403"/>
      <c r="K151" s="403"/>
      <c r="L151" s="403"/>
      <c r="M151" s="403"/>
      <c r="N151" s="403"/>
      <c r="O151" s="403"/>
      <c r="P151" s="231">
        <v>1646</v>
      </c>
      <c r="Q151" s="311"/>
      <c r="R151" s="232" t="s">
        <v>299</v>
      </c>
    </row>
    <row r="152" spans="1:18" x14ac:dyDescent="0.25">
      <c r="A152" s="230">
        <v>104</v>
      </c>
      <c r="B152" s="402" t="s">
        <v>253</v>
      </c>
      <c r="C152" s="403"/>
      <c r="D152" s="403"/>
      <c r="E152" s="403"/>
      <c r="F152" s="403"/>
      <c r="G152" s="403"/>
      <c r="H152" s="403"/>
      <c r="I152" s="403"/>
      <c r="J152" s="403"/>
      <c r="K152" s="403"/>
      <c r="L152" s="403"/>
      <c r="M152" s="403"/>
      <c r="N152" s="403"/>
      <c r="O152" s="403"/>
      <c r="P152" s="231">
        <v>1647</v>
      </c>
      <c r="Q152" s="311"/>
      <c r="R152" s="232" t="s">
        <v>299</v>
      </c>
    </row>
    <row r="153" spans="1:18" x14ac:dyDescent="0.25">
      <c r="A153" s="230">
        <v>105</v>
      </c>
      <c r="B153" s="402" t="s">
        <v>254</v>
      </c>
      <c r="C153" s="403"/>
      <c r="D153" s="403"/>
      <c r="E153" s="403"/>
      <c r="F153" s="403"/>
      <c r="G153" s="403"/>
      <c r="H153" s="403"/>
      <c r="I153" s="403"/>
      <c r="J153" s="403"/>
      <c r="K153" s="403"/>
      <c r="L153" s="403"/>
      <c r="M153" s="403"/>
      <c r="N153" s="403"/>
      <c r="O153" s="403"/>
      <c r="P153" s="231">
        <v>1910</v>
      </c>
      <c r="Q153" s="311"/>
      <c r="R153" s="232" t="s">
        <v>299</v>
      </c>
    </row>
    <row r="154" spans="1:18" x14ac:dyDescent="0.25">
      <c r="A154" s="230">
        <v>106</v>
      </c>
      <c r="B154" s="402" t="s">
        <v>255</v>
      </c>
      <c r="C154" s="403"/>
      <c r="D154" s="403"/>
      <c r="E154" s="403"/>
      <c r="F154" s="403"/>
      <c r="G154" s="403"/>
      <c r="H154" s="403"/>
      <c r="I154" s="403"/>
      <c r="J154" s="403"/>
      <c r="K154" s="403"/>
      <c r="L154" s="403"/>
      <c r="M154" s="403"/>
      <c r="N154" s="403"/>
      <c r="O154" s="403"/>
      <c r="P154" s="231">
        <v>1915</v>
      </c>
      <c r="Q154" s="311"/>
      <c r="R154" s="232" t="s">
        <v>299</v>
      </c>
    </row>
    <row r="155" spans="1:18" x14ac:dyDescent="0.25">
      <c r="A155" s="417" t="s">
        <v>306</v>
      </c>
      <c r="B155" s="418"/>
      <c r="C155" s="418"/>
      <c r="D155" s="418"/>
      <c r="E155" s="418"/>
      <c r="F155" s="418"/>
      <c r="G155" s="418"/>
      <c r="H155" s="418"/>
      <c r="I155" s="418"/>
      <c r="J155" s="418"/>
      <c r="K155" s="418"/>
      <c r="L155" s="418"/>
      <c r="M155" s="418"/>
      <c r="N155" s="418"/>
      <c r="O155" s="418"/>
      <c r="P155" s="418"/>
      <c r="Q155" s="418"/>
      <c r="R155" s="419"/>
    </row>
    <row r="156" spans="1:18" x14ac:dyDescent="0.25">
      <c r="A156" s="230">
        <v>107</v>
      </c>
      <c r="B156" s="402" t="s">
        <v>307</v>
      </c>
      <c r="C156" s="403"/>
      <c r="D156" s="403"/>
      <c r="E156" s="403"/>
      <c r="F156" s="403"/>
      <c r="G156" s="403"/>
      <c r="H156" s="403"/>
      <c r="I156" s="403"/>
      <c r="J156" s="403"/>
      <c r="K156" s="403"/>
      <c r="L156" s="403"/>
      <c r="M156" s="403"/>
      <c r="N156" s="403"/>
      <c r="O156" s="403"/>
      <c r="P156" s="231">
        <v>900</v>
      </c>
      <c r="Q156" s="311"/>
      <c r="R156" s="232" t="s">
        <v>275</v>
      </c>
    </row>
    <row r="157" spans="1:18" x14ac:dyDescent="0.25">
      <c r="A157" s="230">
        <v>108</v>
      </c>
      <c r="B157" s="402" t="s">
        <v>308</v>
      </c>
      <c r="C157" s="403"/>
      <c r="D157" s="403"/>
      <c r="E157" s="403"/>
      <c r="F157" s="403"/>
      <c r="G157" s="403"/>
      <c r="H157" s="403"/>
      <c r="I157" s="403"/>
      <c r="J157" s="403"/>
      <c r="K157" s="403"/>
      <c r="L157" s="403"/>
      <c r="M157" s="403"/>
      <c r="N157" s="403"/>
      <c r="O157" s="403"/>
      <c r="P157" s="243">
        <v>1796</v>
      </c>
      <c r="Q157" s="311"/>
      <c r="R157" s="232" t="s">
        <v>309</v>
      </c>
    </row>
    <row r="158" spans="1:18" x14ac:dyDescent="0.25">
      <c r="A158" s="230">
        <v>109</v>
      </c>
      <c r="B158" s="402" t="s">
        <v>310</v>
      </c>
      <c r="C158" s="403"/>
      <c r="D158" s="403"/>
      <c r="E158" s="403"/>
      <c r="F158" s="403"/>
      <c r="G158" s="403"/>
      <c r="H158" s="403"/>
      <c r="I158" s="403"/>
      <c r="J158" s="403"/>
      <c r="K158" s="403"/>
      <c r="L158" s="403"/>
      <c r="M158" s="403"/>
      <c r="N158" s="403"/>
      <c r="O158" s="403"/>
      <c r="P158" s="243">
        <v>1827</v>
      </c>
      <c r="Q158" s="311"/>
      <c r="R158" s="232" t="s">
        <v>309</v>
      </c>
    </row>
    <row r="159" spans="1:18" x14ac:dyDescent="0.25">
      <c r="A159" s="230">
        <v>110</v>
      </c>
      <c r="B159" s="420" t="s">
        <v>311</v>
      </c>
      <c r="C159" s="421"/>
      <c r="D159" s="421"/>
      <c r="E159" s="421"/>
      <c r="F159" s="421"/>
      <c r="G159" s="421"/>
      <c r="H159" s="421"/>
      <c r="I159" s="421"/>
      <c r="J159" s="421"/>
      <c r="K159" s="421"/>
      <c r="L159" s="421"/>
      <c r="M159" s="421"/>
      <c r="N159" s="421"/>
      <c r="O159" s="421"/>
      <c r="P159" s="244">
        <v>305</v>
      </c>
      <c r="Q159" s="311">
        <f>+SUM(Q83:Q86)+SUM(Q87)+SUM(Q92)+SUM(Q98:Q101)+SUM(Q102)+SUM(Q105:Q124)+SUM(Q127:Q154)+SUM(Q156:Q158)</f>
        <v>0</v>
      </c>
      <c r="R159" s="245" t="s">
        <v>312</v>
      </c>
    </row>
    <row r="160" spans="1:18" x14ac:dyDescent="0.25">
      <c r="A160" s="558" t="s">
        <v>234</v>
      </c>
      <c r="B160" s="559"/>
      <c r="C160" s="559"/>
      <c r="D160" s="559"/>
      <c r="E160" s="559"/>
      <c r="F160" s="559"/>
      <c r="G160" s="559"/>
      <c r="H160" s="559"/>
      <c r="I160" s="559"/>
      <c r="J160" s="559"/>
      <c r="K160" s="559"/>
      <c r="L160" s="559"/>
      <c r="M160" s="559"/>
      <c r="N160" s="559"/>
      <c r="O160" s="559"/>
      <c r="P160" s="559"/>
      <c r="Q160" s="559"/>
      <c r="R160" s="560"/>
    </row>
    <row r="161" spans="1:18" x14ac:dyDescent="0.25">
      <c r="A161" s="410" t="s">
        <v>313</v>
      </c>
      <c r="B161" s="411"/>
      <c r="C161" s="411"/>
      <c r="D161" s="411"/>
      <c r="E161" s="411"/>
      <c r="F161" s="411"/>
      <c r="G161" s="411"/>
      <c r="H161" s="411"/>
      <c r="I161" s="411"/>
      <c r="J161" s="411"/>
      <c r="K161" s="411"/>
      <c r="L161" s="411"/>
      <c r="M161" s="411"/>
      <c r="N161" s="411"/>
      <c r="O161" s="411"/>
      <c r="P161" s="411"/>
      <c r="Q161" s="411"/>
      <c r="R161" s="412"/>
    </row>
    <row r="162" spans="1:18" x14ac:dyDescent="0.25">
      <c r="A162" s="246">
        <v>111</v>
      </c>
      <c r="B162" s="385" t="s">
        <v>314</v>
      </c>
      <c r="C162" s="385"/>
      <c r="D162" s="385"/>
      <c r="E162" s="385"/>
      <c r="F162" s="385"/>
      <c r="G162" s="385"/>
      <c r="H162" s="385"/>
      <c r="I162" s="385"/>
      <c r="J162" s="385"/>
      <c r="K162" s="385"/>
      <c r="L162" s="385"/>
      <c r="M162" s="385"/>
      <c r="N162" s="385"/>
      <c r="O162" s="385"/>
      <c r="P162" s="247">
        <v>85</v>
      </c>
      <c r="Q162" s="326">
        <f>+Q159</f>
        <v>0</v>
      </c>
      <c r="R162" s="223" t="s">
        <v>309</v>
      </c>
    </row>
    <row r="163" spans="1:18" x14ac:dyDescent="0.25">
      <c r="A163" s="246">
        <v>112</v>
      </c>
      <c r="B163" s="385" t="s">
        <v>315</v>
      </c>
      <c r="C163" s="385"/>
      <c r="D163" s="385"/>
      <c r="E163" s="385"/>
      <c r="F163" s="385"/>
      <c r="G163" s="385"/>
      <c r="H163" s="385"/>
      <c r="I163" s="385"/>
      <c r="J163" s="385"/>
      <c r="K163" s="385"/>
      <c r="L163" s="385"/>
      <c r="M163" s="385"/>
      <c r="N163" s="385"/>
      <c r="O163" s="385"/>
      <c r="P163" s="247">
        <v>86</v>
      </c>
      <c r="Q163" s="327"/>
      <c r="R163" s="223" t="s">
        <v>316</v>
      </c>
    </row>
    <row r="164" spans="1:18" ht="14.4" customHeight="1" x14ac:dyDescent="0.25">
      <c r="A164" s="413" t="s">
        <v>317</v>
      </c>
      <c r="B164" s="414"/>
      <c r="C164" s="414"/>
      <c r="D164" s="414"/>
      <c r="E164" s="414"/>
      <c r="F164" s="414"/>
      <c r="G164" s="414"/>
      <c r="H164" s="414"/>
      <c r="I164" s="414"/>
      <c r="J164" s="414"/>
      <c r="K164" s="414"/>
      <c r="L164" s="414"/>
      <c r="M164" s="414"/>
      <c r="N164" s="414"/>
      <c r="O164" s="414"/>
      <c r="P164" s="414"/>
      <c r="Q164" s="414"/>
      <c r="R164" s="415"/>
    </row>
    <row r="165" spans="1:18" x14ac:dyDescent="0.25">
      <c r="A165" s="246">
        <v>113</v>
      </c>
      <c r="B165" s="385" t="s">
        <v>318</v>
      </c>
      <c r="C165" s="385"/>
      <c r="D165" s="385"/>
      <c r="E165" s="385"/>
      <c r="F165" s="385"/>
      <c r="G165" s="385"/>
      <c r="H165" s="385"/>
      <c r="I165" s="385"/>
      <c r="J165" s="385"/>
      <c r="K165" s="385"/>
      <c r="L165" s="385"/>
      <c r="M165" s="385"/>
      <c r="N165" s="385"/>
      <c r="O165" s="385"/>
      <c r="P165" s="247">
        <v>87</v>
      </c>
      <c r="Q165" s="328">
        <f>Q162+Q163</f>
        <v>0</v>
      </c>
      <c r="R165" s="223" t="s">
        <v>312</v>
      </c>
    </row>
    <row r="166" spans="1:18" x14ac:dyDescent="0.25">
      <c r="A166" s="416" t="s">
        <v>319</v>
      </c>
      <c r="B166" s="416"/>
      <c r="C166" s="416"/>
      <c r="D166" s="416"/>
      <c r="E166" s="416"/>
      <c r="F166" s="416"/>
      <c r="G166" s="416"/>
      <c r="H166" s="416"/>
      <c r="I166" s="416"/>
      <c r="J166" s="416"/>
      <c r="K166" s="416"/>
      <c r="L166" s="416"/>
      <c r="M166" s="416"/>
      <c r="N166" s="416"/>
      <c r="O166" s="416"/>
      <c r="P166" s="416"/>
      <c r="Q166" s="416"/>
      <c r="R166" s="416"/>
    </row>
    <row r="167" spans="1:18" x14ac:dyDescent="0.25">
      <c r="A167" s="425" t="s">
        <v>320</v>
      </c>
      <c r="B167" s="425"/>
      <c r="C167" s="425"/>
      <c r="D167" s="425"/>
      <c r="E167" s="247">
        <v>301</v>
      </c>
      <c r="F167" s="426"/>
      <c r="G167" s="426"/>
      <c r="H167" s="426"/>
      <c r="I167" s="426"/>
      <c r="J167" s="426"/>
      <c r="K167" s="426"/>
      <c r="L167" s="426"/>
      <c r="M167" s="426"/>
      <c r="N167" s="426"/>
      <c r="O167" s="426"/>
      <c r="P167" s="427"/>
      <c r="Q167" s="428"/>
      <c r="R167" s="429"/>
    </row>
    <row r="168" spans="1:18" x14ac:dyDescent="0.25">
      <c r="A168" s="436" t="s">
        <v>256</v>
      </c>
      <c r="B168" s="436"/>
      <c r="C168" s="436"/>
      <c r="D168" s="436"/>
      <c r="E168" s="247">
        <v>306</v>
      </c>
      <c r="F168" s="437"/>
      <c r="G168" s="437"/>
      <c r="H168" s="437"/>
      <c r="I168" s="437"/>
      <c r="J168" s="437"/>
      <c r="K168" s="437"/>
      <c r="L168" s="437"/>
      <c r="M168" s="437"/>
      <c r="N168" s="437"/>
      <c r="O168" s="437"/>
      <c r="P168" s="430"/>
      <c r="Q168" s="431"/>
      <c r="R168" s="432"/>
    </row>
    <row r="169" spans="1:18" x14ac:dyDescent="0.25">
      <c r="A169" s="438" t="s">
        <v>257</v>
      </c>
      <c r="B169" s="438"/>
      <c r="C169" s="438"/>
      <c r="D169" s="438"/>
      <c r="E169" s="439">
        <v>780</v>
      </c>
      <c r="F169" s="425"/>
      <c r="G169" s="425"/>
      <c r="H169" s="425"/>
      <c r="I169" s="425"/>
      <c r="J169" s="425"/>
      <c r="K169" s="425"/>
      <c r="L169" s="425"/>
      <c r="M169" s="425"/>
      <c r="N169" s="425"/>
      <c r="O169" s="425"/>
      <c r="P169" s="430"/>
      <c r="Q169" s="431"/>
      <c r="R169" s="432"/>
    </row>
    <row r="170" spans="1:18" x14ac:dyDescent="0.25">
      <c r="A170" s="438"/>
      <c r="B170" s="438"/>
      <c r="C170" s="438"/>
      <c r="D170" s="438"/>
      <c r="E170" s="439"/>
      <c r="F170" s="440"/>
      <c r="G170" s="440"/>
      <c r="H170" s="440"/>
      <c r="I170" s="440"/>
      <c r="J170" s="440"/>
      <c r="K170" s="440"/>
      <c r="L170" s="440"/>
      <c r="M170" s="440"/>
      <c r="N170" s="440"/>
      <c r="O170" s="440"/>
      <c r="P170" s="430"/>
      <c r="Q170" s="431"/>
      <c r="R170" s="432"/>
    </row>
    <row r="171" spans="1:18" x14ac:dyDescent="0.25">
      <c r="A171" s="438"/>
      <c r="B171" s="438"/>
      <c r="C171" s="438"/>
      <c r="D171" s="438"/>
      <c r="E171" s="439"/>
      <c r="F171" s="425"/>
      <c r="G171" s="425"/>
      <c r="H171" s="425"/>
      <c r="I171" s="425"/>
      <c r="J171" s="425"/>
      <c r="K171" s="425"/>
      <c r="L171" s="425"/>
      <c r="M171" s="425"/>
      <c r="N171" s="425"/>
      <c r="O171" s="425"/>
      <c r="P171" s="430"/>
      <c r="Q171" s="431"/>
      <c r="R171" s="432"/>
    </row>
    <row r="172" spans="1:18" x14ac:dyDescent="0.25">
      <c r="A172" s="438"/>
      <c r="B172" s="438"/>
      <c r="C172" s="438"/>
      <c r="D172" s="438"/>
      <c r="E172" s="439"/>
      <c r="F172" s="440"/>
      <c r="G172" s="440"/>
      <c r="H172" s="440"/>
      <c r="I172" s="440"/>
      <c r="J172" s="440"/>
      <c r="K172" s="440"/>
      <c r="L172" s="440"/>
      <c r="M172" s="440"/>
      <c r="N172" s="440"/>
      <c r="O172" s="440"/>
      <c r="P172" s="430"/>
      <c r="Q172" s="431"/>
      <c r="R172" s="432"/>
    </row>
    <row r="173" spans="1:18" x14ac:dyDescent="0.25">
      <c r="A173" s="438"/>
      <c r="B173" s="438"/>
      <c r="C173" s="438"/>
      <c r="D173" s="438"/>
      <c r="E173" s="439"/>
      <c r="F173" s="440"/>
      <c r="G173" s="440"/>
      <c r="H173" s="440"/>
      <c r="I173" s="440"/>
      <c r="J173" s="440"/>
      <c r="K173" s="440"/>
      <c r="L173" s="440"/>
      <c r="M173" s="440"/>
      <c r="N173" s="440"/>
      <c r="O173" s="440"/>
      <c r="P173" s="433"/>
      <c r="Q173" s="434"/>
      <c r="R173" s="435"/>
    </row>
    <row r="174" spans="1:18" x14ac:dyDescent="0.25">
      <c r="A174" s="445" t="s">
        <v>321</v>
      </c>
      <c r="B174" s="445"/>
      <c r="C174" s="445"/>
      <c r="D174" s="445"/>
      <c r="E174" s="445"/>
      <c r="F174" s="445"/>
      <c r="G174" s="445"/>
      <c r="H174" s="445"/>
      <c r="I174" s="445"/>
      <c r="J174" s="445"/>
      <c r="K174" s="445"/>
      <c r="L174" s="445"/>
      <c r="M174" s="445"/>
      <c r="N174" s="445"/>
      <c r="O174" s="445"/>
      <c r="P174" s="445"/>
      <c r="Q174" s="445"/>
      <c r="R174" s="445"/>
    </row>
    <row r="175" spans="1:18" x14ac:dyDescent="0.25">
      <c r="A175" s="252">
        <v>114</v>
      </c>
      <c r="B175" s="385" t="s">
        <v>322</v>
      </c>
      <c r="C175" s="385"/>
      <c r="D175" s="385"/>
      <c r="E175" s="385"/>
      <c r="F175" s="385"/>
      <c r="G175" s="385"/>
      <c r="H175" s="385"/>
      <c r="I175" s="385"/>
      <c r="J175" s="385"/>
      <c r="K175" s="385"/>
      <c r="L175" s="385"/>
      <c r="M175" s="385"/>
      <c r="N175" s="385"/>
      <c r="O175" s="385"/>
      <c r="P175" s="247">
        <v>90</v>
      </c>
      <c r="Q175" s="329">
        <f>Q92+Q83+Q85</f>
        <v>0</v>
      </c>
      <c r="R175" s="223" t="s">
        <v>309</v>
      </c>
    </row>
    <row r="176" spans="1:18" x14ac:dyDescent="0.25">
      <c r="A176" s="252">
        <v>115</v>
      </c>
      <c r="B176" s="393" t="s">
        <v>323</v>
      </c>
      <c r="C176" s="393"/>
      <c r="D176" s="393"/>
      <c r="E176" s="393"/>
      <c r="F176" s="393"/>
      <c r="G176" s="393"/>
      <c r="H176" s="393"/>
      <c r="I176" s="393"/>
      <c r="J176" s="393"/>
      <c r="K176" s="393"/>
      <c r="L176" s="393"/>
      <c r="M176" s="393"/>
      <c r="N176" s="393"/>
      <c r="O176" s="254">
        <v>0.01</v>
      </c>
      <c r="P176" s="247">
        <v>39</v>
      </c>
      <c r="Q176" s="329">
        <f>Q175*O176</f>
        <v>0</v>
      </c>
      <c r="R176" s="223" t="s">
        <v>309</v>
      </c>
    </row>
    <row r="177" spans="1:18" x14ac:dyDescent="0.25">
      <c r="A177" s="252">
        <v>116</v>
      </c>
      <c r="B177" s="444" t="s">
        <v>324</v>
      </c>
      <c r="C177" s="444"/>
      <c r="D177" s="444"/>
      <c r="E177" s="444"/>
      <c r="F177" s="444"/>
      <c r="G177" s="444"/>
      <c r="H177" s="444"/>
      <c r="I177" s="444"/>
      <c r="J177" s="444"/>
      <c r="K177" s="444"/>
      <c r="L177" s="444"/>
      <c r="M177" s="444"/>
      <c r="N177" s="444"/>
      <c r="O177" s="444"/>
      <c r="P177" s="247">
        <v>91</v>
      </c>
      <c r="Q177" s="329">
        <f>Q175+Q176</f>
        <v>0</v>
      </c>
      <c r="R177" s="223" t="s">
        <v>312</v>
      </c>
    </row>
    <row r="178" spans="1:18" x14ac:dyDescent="0.25">
      <c r="A178" s="441" t="s">
        <v>258</v>
      </c>
      <c r="B178" s="416"/>
      <c r="C178" s="416"/>
      <c r="D178" s="416"/>
      <c r="E178" s="416"/>
      <c r="F178" s="416"/>
      <c r="G178" s="416"/>
      <c r="H178" s="416"/>
      <c r="I178" s="416"/>
      <c r="J178" s="416"/>
      <c r="K178" s="416"/>
      <c r="L178" s="416"/>
      <c r="M178" s="416"/>
      <c r="N178" s="416"/>
      <c r="O178" s="416"/>
      <c r="P178" s="416"/>
      <c r="Q178" s="416"/>
      <c r="R178" s="416"/>
    </row>
    <row r="179" spans="1:18" x14ac:dyDescent="0.25">
      <c r="A179" s="252">
        <v>117</v>
      </c>
      <c r="B179" s="385" t="s">
        <v>259</v>
      </c>
      <c r="C179" s="385"/>
      <c r="D179" s="385"/>
      <c r="E179" s="385"/>
      <c r="F179" s="385"/>
      <c r="G179" s="385"/>
      <c r="H179" s="385"/>
      <c r="I179" s="385"/>
      <c r="J179" s="385"/>
      <c r="K179" s="385"/>
      <c r="L179" s="385"/>
      <c r="M179" s="385"/>
      <c r="N179" s="385"/>
      <c r="O179" s="385"/>
      <c r="P179" s="247">
        <v>92</v>
      </c>
      <c r="Q179" s="329">
        <v>0</v>
      </c>
      <c r="R179" s="223" t="s">
        <v>309</v>
      </c>
    </row>
    <row r="180" spans="1:18" x14ac:dyDescent="0.25">
      <c r="A180" s="252">
        <v>118</v>
      </c>
      <c r="B180" s="442" t="s">
        <v>260</v>
      </c>
      <c r="C180" s="443"/>
      <c r="D180" s="443"/>
      <c r="E180" s="443"/>
      <c r="F180" s="443"/>
      <c r="G180" s="443"/>
      <c r="H180" s="443"/>
      <c r="I180" s="443"/>
      <c r="J180" s="443"/>
      <c r="K180" s="443"/>
      <c r="L180" s="443"/>
      <c r="M180" s="443"/>
      <c r="N180" s="443"/>
      <c r="O180" s="443"/>
      <c r="P180" s="247">
        <v>93</v>
      </c>
      <c r="Q180" s="329">
        <v>0</v>
      </c>
      <c r="R180" s="223" t="s">
        <v>309</v>
      </c>
    </row>
    <row r="181" spans="1:18" x14ac:dyDescent="0.25">
      <c r="A181" s="252">
        <v>119</v>
      </c>
      <c r="B181" s="444" t="s">
        <v>261</v>
      </c>
      <c r="C181" s="444"/>
      <c r="D181" s="444"/>
      <c r="E181" s="444"/>
      <c r="F181" s="444"/>
      <c r="G181" s="444"/>
      <c r="H181" s="444"/>
      <c r="I181" s="444"/>
      <c r="J181" s="444"/>
      <c r="K181" s="444"/>
      <c r="L181" s="444"/>
      <c r="M181" s="444"/>
      <c r="N181" s="444"/>
      <c r="O181" s="444"/>
      <c r="P181" s="247">
        <v>94</v>
      </c>
      <c r="Q181" s="329">
        <f>Q177+Q179+Q180</f>
        <v>0</v>
      </c>
      <c r="R181" s="223" t="s">
        <v>312</v>
      </c>
    </row>
    <row r="193" s="219" customFormat="1" x14ac:dyDescent="0.25"/>
    <row r="194" s="219" customFormat="1" x14ac:dyDescent="0.25"/>
    <row r="195" s="219" customFormat="1" x14ac:dyDescent="0.25"/>
    <row r="196" s="219" customFormat="1" x14ac:dyDescent="0.25"/>
    <row r="197" s="219" customFormat="1" x14ac:dyDescent="0.25"/>
    <row r="198" s="219" customFormat="1" x14ac:dyDescent="0.25"/>
    <row r="199" s="219" customFormat="1" x14ac:dyDescent="0.25"/>
    <row r="200" s="219" customFormat="1" x14ac:dyDescent="0.25"/>
    <row r="201" s="219" customFormat="1" x14ac:dyDescent="0.25"/>
    <row r="202" s="219" customFormat="1" x14ac:dyDescent="0.25"/>
    <row r="203" s="219" customFormat="1" x14ac:dyDescent="0.25"/>
    <row r="204" s="219" customFormat="1" x14ac:dyDescent="0.25"/>
    <row r="205" s="219" customFormat="1" x14ac:dyDescent="0.25"/>
    <row r="206" s="219" customFormat="1" x14ac:dyDescent="0.25"/>
    <row r="207" s="219" customFormat="1" x14ac:dyDescent="0.25"/>
    <row r="208" s="219" customFormat="1" x14ac:dyDescent="0.25"/>
  </sheetData>
  <mergeCells count="303">
    <mergeCell ref="A178:R178"/>
    <mergeCell ref="B179:O179"/>
    <mergeCell ref="B180:O180"/>
    <mergeCell ref="B181:O181"/>
    <mergeCell ref="F172:O172"/>
    <mergeCell ref="F173:O173"/>
    <mergeCell ref="A174:R174"/>
    <mergeCell ref="B175:O175"/>
    <mergeCell ref="B176:N176"/>
    <mergeCell ref="B177:O177"/>
    <mergeCell ref="A167:D167"/>
    <mergeCell ref="F167:O167"/>
    <mergeCell ref="P167:R173"/>
    <mergeCell ref="A168:D168"/>
    <mergeCell ref="F168:O168"/>
    <mergeCell ref="A169:D173"/>
    <mergeCell ref="E169:E173"/>
    <mergeCell ref="F169:O169"/>
    <mergeCell ref="F170:O170"/>
    <mergeCell ref="F171:O171"/>
    <mergeCell ref="A161:R161"/>
    <mergeCell ref="B162:O162"/>
    <mergeCell ref="B163:O163"/>
    <mergeCell ref="A164:R164"/>
    <mergeCell ref="B165:O165"/>
    <mergeCell ref="A166:R166"/>
    <mergeCell ref="A155:R155"/>
    <mergeCell ref="B156:O156"/>
    <mergeCell ref="B157:O157"/>
    <mergeCell ref="B158:O158"/>
    <mergeCell ref="B159:O159"/>
    <mergeCell ref="A160:R160"/>
    <mergeCell ref="B149:O149"/>
    <mergeCell ref="B150:O150"/>
    <mergeCell ref="B151:O151"/>
    <mergeCell ref="B152:O152"/>
    <mergeCell ref="B153:O153"/>
    <mergeCell ref="B154:O154"/>
    <mergeCell ref="B145:D145"/>
    <mergeCell ref="H145:J145"/>
    <mergeCell ref="L145:O145"/>
    <mergeCell ref="B146:O146"/>
    <mergeCell ref="B147:O147"/>
    <mergeCell ref="B148:O148"/>
    <mergeCell ref="B139:O139"/>
    <mergeCell ref="B140:O140"/>
    <mergeCell ref="B141:O141"/>
    <mergeCell ref="B142:O142"/>
    <mergeCell ref="B143:O143"/>
    <mergeCell ref="B144:D144"/>
    <mergeCell ref="H144:J144"/>
    <mergeCell ref="L144:O144"/>
    <mergeCell ref="B133:O133"/>
    <mergeCell ref="B134:O134"/>
    <mergeCell ref="B135:O135"/>
    <mergeCell ref="B136:O136"/>
    <mergeCell ref="B137:O137"/>
    <mergeCell ref="B138:O138"/>
    <mergeCell ref="B127:F127"/>
    <mergeCell ref="H127:J127"/>
    <mergeCell ref="L127:O127"/>
    <mergeCell ref="A128:A132"/>
    <mergeCell ref="B128:O128"/>
    <mergeCell ref="B129:O129"/>
    <mergeCell ref="B130:O130"/>
    <mergeCell ref="B131:O131"/>
    <mergeCell ref="B132:O132"/>
    <mergeCell ref="B121:O121"/>
    <mergeCell ref="B122:O122"/>
    <mergeCell ref="B123:O123"/>
    <mergeCell ref="B124:O124"/>
    <mergeCell ref="A125:R125"/>
    <mergeCell ref="A126:R126"/>
    <mergeCell ref="B115:O115"/>
    <mergeCell ref="B116:O116"/>
    <mergeCell ref="B117:O117"/>
    <mergeCell ref="B118:O118"/>
    <mergeCell ref="B119:O119"/>
    <mergeCell ref="B120:O120"/>
    <mergeCell ref="B113:F113"/>
    <mergeCell ref="H113:J113"/>
    <mergeCell ref="L113:O113"/>
    <mergeCell ref="B114:F114"/>
    <mergeCell ref="H114:J114"/>
    <mergeCell ref="K114:O114"/>
    <mergeCell ref="B111:F111"/>
    <mergeCell ref="H111:J111"/>
    <mergeCell ref="L111:O111"/>
    <mergeCell ref="B112:F112"/>
    <mergeCell ref="H112:J112"/>
    <mergeCell ref="L112:O112"/>
    <mergeCell ref="B109:F109"/>
    <mergeCell ref="H109:J109"/>
    <mergeCell ref="K109:O109"/>
    <mergeCell ref="B110:F110"/>
    <mergeCell ref="H110:J110"/>
    <mergeCell ref="K110:O110"/>
    <mergeCell ref="B107:F107"/>
    <mergeCell ref="H107:J107"/>
    <mergeCell ref="K107:O107"/>
    <mergeCell ref="B108:F108"/>
    <mergeCell ref="H108:J108"/>
    <mergeCell ref="L108:O108"/>
    <mergeCell ref="B105:F105"/>
    <mergeCell ref="H105:J105"/>
    <mergeCell ref="L105:O105"/>
    <mergeCell ref="B106:F106"/>
    <mergeCell ref="H106:J106"/>
    <mergeCell ref="L106:O106"/>
    <mergeCell ref="R102:R104"/>
    <mergeCell ref="B103:F103"/>
    <mergeCell ref="H103:J103"/>
    <mergeCell ref="K103:O103"/>
    <mergeCell ref="B104:F104"/>
    <mergeCell ref="H104:J104"/>
    <mergeCell ref="K104:O104"/>
    <mergeCell ref="B101:F101"/>
    <mergeCell ref="H101:J101"/>
    <mergeCell ref="K101:O101"/>
    <mergeCell ref="A102:A104"/>
    <mergeCell ref="B102:F102"/>
    <mergeCell ref="K102:O102"/>
    <mergeCell ref="B99:F99"/>
    <mergeCell ref="H99:J99"/>
    <mergeCell ref="K99:O99"/>
    <mergeCell ref="B100:F100"/>
    <mergeCell ref="H100:J100"/>
    <mergeCell ref="K100:O100"/>
    <mergeCell ref="B98:F98"/>
    <mergeCell ref="H98:J98"/>
    <mergeCell ref="L98:O98"/>
    <mergeCell ref="K94:O94"/>
    <mergeCell ref="B95:F95"/>
    <mergeCell ref="H95:J95"/>
    <mergeCell ref="L95:O95"/>
    <mergeCell ref="B96:F96"/>
    <mergeCell ref="H96:J96"/>
    <mergeCell ref="L96:O96"/>
    <mergeCell ref="A87:A91"/>
    <mergeCell ref="B87:F87"/>
    <mergeCell ref="H87:J87"/>
    <mergeCell ref="L87:O87"/>
    <mergeCell ref="A92:A97"/>
    <mergeCell ref="B92:F92"/>
    <mergeCell ref="H92:J92"/>
    <mergeCell ref="L92:O92"/>
    <mergeCell ref="R92:R97"/>
    <mergeCell ref="B93:F93"/>
    <mergeCell ref="H93:J93"/>
    <mergeCell ref="L93:O93"/>
    <mergeCell ref="B94:F94"/>
    <mergeCell ref="H94:J94"/>
    <mergeCell ref="B97:F97"/>
    <mergeCell ref="H97:J97"/>
    <mergeCell ref="L97:O97"/>
    <mergeCell ref="R87:R91"/>
    <mergeCell ref="B88:F88"/>
    <mergeCell ref="H88:J88"/>
    <mergeCell ref="L88:O88"/>
    <mergeCell ref="B89:F89"/>
    <mergeCell ref="H89:J89"/>
    <mergeCell ref="B85:F85"/>
    <mergeCell ref="H85:J85"/>
    <mergeCell ref="L85:O85"/>
    <mergeCell ref="B86:F86"/>
    <mergeCell ref="H86:J86"/>
    <mergeCell ref="L86:O86"/>
    <mergeCell ref="K89:O89"/>
    <mergeCell ref="B90:F90"/>
    <mergeCell ref="H90:J90"/>
    <mergeCell ref="K90:O90"/>
    <mergeCell ref="B91:F91"/>
    <mergeCell ref="H91:J91"/>
    <mergeCell ref="K91:O91"/>
    <mergeCell ref="A81:R81"/>
    <mergeCell ref="A82:R82"/>
    <mergeCell ref="B83:F83"/>
    <mergeCell ref="G83:J83"/>
    <mergeCell ref="K83:O83"/>
    <mergeCell ref="B84:F84"/>
    <mergeCell ref="H84:J84"/>
    <mergeCell ref="L84:O84"/>
    <mergeCell ref="B75:O75"/>
    <mergeCell ref="B76:O76"/>
    <mergeCell ref="B77:O77"/>
    <mergeCell ref="B78:O78"/>
    <mergeCell ref="B79:O79"/>
    <mergeCell ref="A80:R80"/>
    <mergeCell ref="B69:O69"/>
    <mergeCell ref="B70:O70"/>
    <mergeCell ref="B71:O71"/>
    <mergeCell ref="B72:O72"/>
    <mergeCell ref="B73:O73"/>
    <mergeCell ref="B74:O74"/>
    <mergeCell ref="B63:O63"/>
    <mergeCell ref="B64:O64"/>
    <mergeCell ref="B65:O65"/>
    <mergeCell ref="B66:O66"/>
    <mergeCell ref="B67:O67"/>
    <mergeCell ref="B68:O68"/>
    <mergeCell ref="A57:R57"/>
    <mergeCell ref="B58:O58"/>
    <mergeCell ref="B59:O59"/>
    <mergeCell ref="B60:O60"/>
    <mergeCell ref="B61:O61"/>
    <mergeCell ref="B62:O62"/>
    <mergeCell ref="B51:O51"/>
    <mergeCell ref="B52:O52"/>
    <mergeCell ref="B53:O53"/>
    <mergeCell ref="B54:O54"/>
    <mergeCell ref="B55:O55"/>
    <mergeCell ref="B56:O56"/>
    <mergeCell ref="B45:O45"/>
    <mergeCell ref="A46:R46"/>
    <mergeCell ref="A47:R47"/>
    <mergeCell ref="B48:O48"/>
    <mergeCell ref="A49:R49"/>
    <mergeCell ref="A50:R50"/>
    <mergeCell ref="B41:O41"/>
    <mergeCell ref="B42:O42"/>
    <mergeCell ref="B43:C43"/>
    <mergeCell ref="F43:J43"/>
    <mergeCell ref="L43:O43"/>
    <mergeCell ref="B44:O44"/>
    <mergeCell ref="A35:R35"/>
    <mergeCell ref="A36:R36"/>
    <mergeCell ref="B37:O37"/>
    <mergeCell ref="B38:O38"/>
    <mergeCell ref="B39:O39"/>
    <mergeCell ref="B40:O40"/>
    <mergeCell ref="B31:M31"/>
    <mergeCell ref="B32:M32"/>
    <mergeCell ref="B33:C33"/>
    <mergeCell ref="F33:J33"/>
    <mergeCell ref="L33:O33"/>
    <mergeCell ref="B34:C34"/>
    <mergeCell ref="F34:J34"/>
    <mergeCell ref="L34:O34"/>
    <mergeCell ref="B28:O28"/>
    <mergeCell ref="B29:E29"/>
    <mergeCell ref="G29:H29"/>
    <mergeCell ref="L29:M29"/>
    <mergeCell ref="B30:J30"/>
    <mergeCell ref="L30:M30"/>
    <mergeCell ref="A25:A29"/>
    <mergeCell ref="B25:E25"/>
    <mergeCell ref="G25:H25"/>
    <mergeCell ref="L25:M25"/>
    <mergeCell ref="B26:E26"/>
    <mergeCell ref="G26:H26"/>
    <mergeCell ref="L26:M26"/>
    <mergeCell ref="B27:E27"/>
    <mergeCell ref="G27:H27"/>
    <mergeCell ref="L27:M27"/>
    <mergeCell ref="B19:E19"/>
    <mergeCell ref="G19:H19"/>
    <mergeCell ref="L19:M19"/>
    <mergeCell ref="B20:O20"/>
    <mergeCell ref="A21:A24"/>
    <mergeCell ref="B21:M21"/>
    <mergeCell ref="B22:M22"/>
    <mergeCell ref="B23:M23"/>
    <mergeCell ref="B24:O24"/>
    <mergeCell ref="B8:O8"/>
    <mergeCell ref="B9:M9"/>
    <mergeCell ref="R9:R11"/>
    <mergeCell ref="B10:M10"/>
    <mergeCell ref="B11:M11"/>
    <mergeCell ref="A12:A18"/>
    <mergeCell ref="B12:E12"/>
    <mergeCell ref="G12:H12"/>
    <mergeCell ref="L12:M12"/>
    <mergeCell ref="R12:R18"/>
    <mergeCell ref="B16:E16"/>
    <mergeCell ref="G16:H16"/>
    <mergeCell ref="L16:M16"/>
    <mergeCell ref="B17:M17"/>
    <mergeCell ref="B18:J18"/>
    <mergeCell ref="L18:M18"/>
    <mergeCell ref="B13:J13"/>
    <mergeCell ref="L13:M13"/>
    <mergeCell ref="B14:J14"/>
    <mergeCell ref="L14:M14"/>
    <mergeCell ref="B15:E15"/>
    <mergeCell ref="G15:H15"/>
    <mergeCell ref="L15:M15"/>
    <mergeCell ref="A5:R5"/>
    <mergeCell ref="B6:E6"/>
    <mergeCell ref="G6:H6"/>
    <mergeCell ref="L6:M6"/>
    <mergeCell ref="B7:E7"/>
    <mergeCell ref="G7:H7"/>
    <mergeCell ref="L7:M7"/>
    <mergeCell ref="A1:R1"/>
    <mergeCell ref="A2:E4"/>
    <mergeCell ref="F2:O2"/>
    <mergeCell ref="P2:R4"/>
    <mergeCell ref="F3:J3"/>
    <mergeCell ref="K3:O3"/>
    <mergeCell ref="F4:H4"/>
    <mergeCell ref="I4:J4"/>
    <mergeCell ref="K4:M4"/>
    <mergeCell ref="N4:O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C0A2EE-7357-4EAF-949E-70C94FE238E2}">
  <dimension ref="A1:R208"/>
  <sheetViews>
    <sheetView showGridLines="0" zoomScale="85" zoomScaleNormal="85" workbookViewId="0">
      <selection activeCell="Q56" sqref="Q56"/>
    </sheetView>
  </sheetViews>
  <sheetFormatPr baseColWidth="10" defaultRowHeight="13.8" x14ac:dyDescent="0.25"/>
  <cols>
    <col min="1" max="1" width="4.109375" style="219" bestFit="1" customWidth="1"/>
    <col min="2" max="2" width="32" style="219" customWidth="1"/>
    <col min="3" max="4" width="11.5546875" style="219"/>
    <col min="5" max="5" width="17.77734375" style="219" customWidth="1"/>
    <col min="6" max="6" width="7" style="219" customWidth="1"/>
    <col min="7" max="8" width="11.5546875" style="219"/>
    <col min="9" max="9" width="7.33203125" style="219" customWidth="1"/>
    <col min="10" max="10" width="11.21875" style="219" customWidth="1"/>
    <col min="11" max="11" width="7.6640625" style="219" customWidth="1"/>
    <col min="12" max="13" width="11.5546875" style="219"/>
    <col min="14" max="14" width="7" style="219" customWidth="1"/>
    <col min="15" max="15" width="18.77734375" style="219" customWidth="1"/>
    <col min="16" max="16" width="7.21875" style="219" customWidth="1"/>
    <col min="17" max="17" width="23.21875" style="219" customWidth="1"/>
    <col min="18" max="18" width="2.109375" style="219" bestFit="1" customWidth="1"/>
    <col min="19" max="16384" width="11.5546875" style="219"/>
  </cols>
  <sheetData>
    <row r="1" spans="1:18" x14ac:dyDescent="0.25">
      <c r="A1" s="512" t="s">
        <v>438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512"/>
    </row>
    <row r="2" spans="1:18" x14ac:dyDescent="0.25">
      <c r="A2" s="512" t="s">
        <v>439</v>
      </c>
      <c r="B2" s="512"/>
      <c r="C2" s="512"/>
      <c r="D2" s="512"/>
      <c r="E2" s="512"/>
      <c r="F2" s="513" t="s">
        <v>440</v>
      </c>
      <c r="G2" s="513"/>
      <c r="H2" s="513"/>
      <c r="I2" s="513"/>
      <c r="J2" s="513"/>
      <c r="K2" s="513"/>
      <c r="L2" s="513"/>
      <c r="M2" s="513"/>
      <c r="N2" s="513"/>
      <c r="O2" s="513"/>
      <c r="P2" s="514" t="s">
        <v>441</v>
      </c>
      <c r="Q2" s="514"/>
      <c r="R2" s="514"/>
    </row>
    <row r="3" spans="1:18" x14ac:dyDescent="0.25">
      <c r="A3" s="512"/>
      <c r="B3" s="512"/>
      <c r="C3" s="512"/>
      <c r="D3" s="512"/>
      <c r="E3" s="512"/>
      <c r="F3" s="515" t="s">
        <v>442</v>
      </c>
      <c r="G3" s="515"/>
      <c r="H3" s="515"/>
      <c r="I3" s="515"/>
      <c r="J3" s="515"/>
      <c r="K3" s="515" t="s">
        <v>443</v>
      </c>
      <c r="L3" s="515"/>
      <c r="M3" s="515"/>
      <c r="N3" s="515"/>
      <c r="O3" s="515"/>
      <c r="P3" s="514"/>
      <c r="Q3" s="514"/>
      <c r="R3" s="514"/>
    </row>
    <row r="4" spans="1:18" x14ac:dyDescent="0.25">
      <c r="A4" s="512"/>
      <c r="B4" s="512"/>
      <c r="C4" s="512"/>
      <c r="D4" s="512"/>
      <c r="E4" s="512"/>
      <c r="F4" s="516" t="s">
        <v>444</v>
      </c>
      <c r="G4" s="516"/>
      <c r="H4" s="516"/>
      <c r="I4" s="517" t="s">
        <v>445</v>
      </c>
      <c r="J4" s="517"/>
      <c r="K4" s="516" t="s">
        <v>444</v>
      </c>
      <c r="L4" s="516"/>
      <c r="M4" s="516"/>
      <c r="N4" s="516" t="s">
        <v>446</v>
      </c>
      <c r="O4" s="516"/>
      <c r="P4" s="514"/>
      <c r="Q4" s="514"/>
      <c r="R4" s="514"/>
    </row>
    <row r="5" spans="1:18" x14ac:dyDescent="0.25">
      <c r="A5" s="510" t="s">
        <v>447</v>
      </c>
      <c r="B5" s="510"/>
      <c r="C5" s="510"/>
      <c r="D5" s="510"/>
      <c r="E5" s="510"/>
      <c r="F5" s="510"/>
      <c r="G5" s="510"/>
      <c r="H5" s="510"/>
      <c r="I5" s="510"/>
      <c r="J5" s="510"/>
      <c r="K5" s="510"/>
      <c r="L5" s="510"/>
      <c r="M5" s="510"/>
      <c r="N5" s="510"/>
      <c r="O5" s="510"/>
      <c r="P5" s="510"/>
      <c r="Q5" s="510"/>
      <c r="R5" s="510"/>
    </row>
    <row r="6" spans="1:18" x14ac:dyDescent="0.25">
      <c r="A6" s="305">
        <v>1</v>
      </c>
      <c r="B6" s="446" t="s">
        <v>448</v>
      </c>
      <c r="C6" s="446"/>
      <c r="D6" s="446"/>
      <c r="E6" s="446"/>
      <c r="F6" s="306">
        <v>1592</v>
      </c>
      <c r="G6" s="511"/>
      <c r="H6" s="511"/>
      <c r="I6" s="308">
        <v>1024</v>
      </c>
      <c r="J6" s="309"/>
      <c r="K6" s="306">
        <v>1593</v>
      </c>
      <c r="L6" s="511"/>
      <c r="M6" s="511"/>
      <c r="N6" s="308">
        <v>1025</v>
      </c>
      <c r="O6" s="310">
        <f>+'RRE 14 D) N°3'!B95</f>
        <v>4285710</v>
      </c>
      <c r="P6" s="306">
        <v>104</v>
      </c>
      <c r="Q6" s="311">
        <f>+'RRE 14 D) N°3'!B94</f>
        <v>30000000</v>
      </c>
      <c r="R6" s="259" t="s">
        <v>275</v>
      </c>
    </row>
    <row r="7" spans="1:18" x14ac:dyDescent="0.25">
      <c r="A7" s="305">
        <v>2</v>
      </c>
      <c r="B7" s="446" t="s">
        <v>449</v>
      </c>
      <c r="C7" s="446"/>
      <c r="D7" s="446"/>
      <c r="E7" s="446"/>
      <c r="F7" s="306">
        <v>1594</v>
      </c>
      <c r="G7" s="511"/>
      <c r="H7" s="511"/>
      <c r="I7" s="308">
        <v>1026</v>
      </c>
      <c r="J7" s="264"/>
      <c r="K7" s="306">
        <v>1595</v>
      </c>
      <c r="L7" s="511"/>
      <c r="M7" s="511"/>
      <c r="N7" s="308">
        <v>1027</v>
      </c>
      <c r="P7" s="306">
        <v>105</v>
      </c>
      <c r="R7" s="313" t="s">
        <v>275</v>
      </c>
    </row>
    <row r="8" spans="1:18" x14ac:dyDescent="0.25">
      <c r="A8" s="305">
        <v>3</v>
      </c>
      <c r="B8" s="446" t="s">
        <v>450</v>
      </c>
      <c r="C8" s="446"/>
      <c r="D8" s="446"/>
      <c r="E8" s="446"/>
      <c r="F8" s="446"/>
      <c r="G8" s="446"/>
      <c r="H8" s="446"/>
      <c r="I8" s="446"/>
      <c r="J8" s="446"/>
      <c r="K8" s="446"/>
      <c r="L8" s="446"/>
      <c r="M8" s="446"/>
      <c r="N8" s="446"/>
      <c r="O8" s="446"/>
      <c r="P8" s="306">
        <v>106</v>
      </c>
      <c r="Q8" s="311"/>
      <c r="R8" s="313" t="s">
        <v>275</v>
      </c>
    </row>
    <row r="9" spans="1:18" x14ac:dyDescent="0.25">
      <c r="A9" s="305">
        <v>4</v>
      </c>
      <c r="B9" s="518" t="s">
        <v>196</v>
      </c>
      <c r="C9" s="518"/>
      <c r="D9" s="518"/>
      <c r="E9" s="518"/>
      <c r="F9" s="518"/>
      <c r="G9" s="518"/>
      <c r="H9" s="518"/>
      <c r="I9" s="518"/>
      <c r="J9" s="518"/>
      <c r="K9" s="518"/>
      <c r="L9" s="518"/>
      <c r="M9" s="518"/>
      <c r="N9" s="314">
        <v>603</v>
      </c>
      <c r="O9" s="309"/>
      <c r="P9" s="315">
        <v>108</v>
      </c>
      <c r="Q9" s="311"/>
      <c r="R9" s="519" t="s">
        <v>185</v>
      </c>
    </row>
    <row r="10" spans="1:18" x14ac:dyDescent="0.25">
      <c r="A10" s="305"/>
      <c r="B10" s="518" t="s">
        <v>186</v>
      </c>
      <c r="C10" s="518"/>
      <c r="D10" s="518"/>
      <c r="E10" s="518"/>
      <c r="F10" s="518"/>
      <c r="G10" s="518"/>
      <c r="H10" s="518"/>
      <c r="I10" s="518"/>
      <c r="J10" s="518"/>
      <c r="K10" s="518"/>
      <c r="L10" s="518"/>
      <c r="M10" s="518"/>
      <c r="N10" s="314">
        <v>1920</v>
      </c>
      <c r="O10" s="309"/>
      <c r="P10" s="315">
        <v>1921</v>
      </c>
      <c r="Q10" s="311"/>
      <c r="R10" s="520"/>
    </row>
    <row r="11" spans="1:18" x14ac:dyDescent="0.25">
      <c r="A11" s="305"/>
      <c r="B11" s="518" t="s">
        <v>187</v>
      </c>
      <c r="C11" s="518"/>
      <c r="D11" s="518"/>
      <c r="E11" s="518"/>
      <c r="F11" s="518"/>
      <c r="G11" s="518"/>
      <c r="H11" s="518"/>
      <c r="I11" s="518"/>
      <c r="J11" s="518"/>
      <c r="K11" s="518"/>
      <c r="L11" s="518"/>
      <c r="M11" s="518"/>
      <c r="N11" s="314">
        <v>1922</v>
      </c>
      <c r="O11" s="309"/>
      <c r="P11" s="315">
        <v>1923</v>
      </c>
      <c r="Q11" s="311"/>
      <c r="R11" s="521"/>
    </row>
    <row r="12" spans="1:18" x14ac:dyDescent="0.25">
      <c r="A12" s="522">
        <v>5</v>
      </c>
      <c r="B12" s="523" t="s">
        <v>451</v>
      </c>
      <c r="C12" s="523"/>
      <c r="D12" s="523"/>
      <c r="E12" s="523"/>
      <c r="F12" s="306">
        <v>1721</v>
      </c>
      <c r="G12" s="524"/>
      <c r="H12" s="524"/>
      <c r="I12" s="308">
        <v>1722</v>
      </c>
      <c r="J12" s="316"/>
      <c r="K12" s="306">
        <v>1596</v>
      </c>
      <c r="L12" s="524"/>
      <c r="M12" s="524"/>
      <c r="N12" s="317">
        <v>954</v>
      </c>
      <c r="O12" s="309"/>
      <c r="P12" s="306">
        <v>955</v>
      </c>
      <c r="Q12" s="311"/>
      <c r="R12" s="525" t="s">
        <v>275</v>
      </c>
    </row>
    <row r="13" spans="1:18" x14ac:dyDescent="0.25">
      <c r="A13" s="522"/>
      <c r="B13" s="529" t="s">
        <v>452</v>
      </c>
      <c r="C13" s="530"/>
      <c r="D13" s="530"/>
      <c r="E13" s="530"/>
      <c r="F13" s="530"/>
      <c r="G13" s="530"/>
      <c r="H13" s="530"/>
      <c r="I13" s="530"/>
      <c r="J13" s="530"/>
      <c r="K13" s="318">
        <v>1917</v>
      </c>
      <c r="L13" s="531">
        <v>0</v>
      </c>
      <c r="M13" s="532"/>
      <c r="N13" s="317">
        <v>1848</v>
      </c>
      <c r="O13" s="309">
        <v>0</v>
      </c>
      <c r="P13" s="306">
        <v>1849</v>
      </c>
      <c r="Q13" s="311"/>
      <c r="R13" s="526"/>
    </row>
    <row r="14" spans="1:18" x14ac:dyDescent="0.25">
      <c r="A14" s="522"/>
      <c r="B14" s="528" t="s">
        <v>197</v>
      </c>
      <c r="C14" s="528"/>
      <c r="D14" s="528"/>
      <c r="E14" s="528"/>
      <c r="F14" s="528"/>
      <c r="G14" s="528"/>
      <c r="H14" s="528"/>
      <c r="I14" s="528"/>
      <c r="J14" s="528"/>
      <c r="K14" s="317">
        <v>1850</v>
      </c>
      <c r="L14" s="524"/>
      <c r="M14" s="524"/>
      <c r="N14" s="319">
        <v>1851</v>
      </c>
      <c r="O14" s="309"/>
      <c r="P14" s="317">
        <v>1852</v>
      </c>
      <c r="Q14" s="311"/>
      <c r="R14" s="526"/>
    </row>
    <row r="15" spans="1:18" x14ac:dyDescent="0.25">
      <c r="A15" s="522"/>
      <c r="B15" s="533" t="s">
        <v>198</v>
      </c>
      <c r="C15" s="533"/>
      <c r="D15" s="533"/>
      <c r="E15" s="533"/>
      <c r="F15" s="317">
        <v>1853</v>
      </c>
      <c r="G15" s="524"/>
      <c r="H15" s="524"/>
      <c r="I15" s="320">
        <v>1854</v>
      </c>
      <c r="J15" s="316"/>
      <c r="K15" s="317">
        <v>1855</v>
      </c>
      <c r="L15" s="524"/>
      <c r="M15" s="524"/>
      <c r="N15" s="317">
        <v>1856</v>
      </c>
      <c r="O15" s="309"/>
      <c r="P15" s="317">
        <v>1857</v>
      </c>
      <c r="Q15" s="311"/>
      <c r="R15" s="526"/>
    </row>
    <row r="16" spans="1:18" x14ac:dyDescent="0.25">
      <c r="A16" s="522"/>
      <c r="B16" s="446" t="s">
        <v>199</v>
      </c>
      <c r="C16" s="446"/>
      <c r="D16" s="446"/>
      <c r="E16" s="446"/>
      <c r="F16" s="306">
        <v>1858</v>
      </c>
      <c r="G16" s="511"/>
      <c r="H16" s="511"/>
      <c r="I16" s="308">
        <v>1859</v>
      </c>
      <c r="J16" s="309"/>
      <c r="K16" s="306">
        <v>1860</v>
      </c>
      <c r="L16" s="511"/>
      <c r="M16" s="511"/>
      <c r="N16" s="317">
        <v>1861</v>
      </c>
      <c r="O16" s="309"/>
      <c r="P16" s="306">
        <v>1862</v>
      </c>
      <c r="Q16" s="311"/>
      <c r="R16" s="526"/>
    </row>
    <row r="17" spans="1:18" x14ac:dyDescent="0.25">
      <c r="A17" s="522"/>
      <c r="B17" s="528" t="s">
        <v>200</v>
      </c>
      <c r="C17" s="528"/>
      <c r="D17" s="528"/>
      <c r="E17" s="528"/>
      <c r="F17" s="528"/>
      <c r="G17" s="528"/>
      <c r="H17" s="528"/>
      <c r="I17" s="528"/>
      <c r="J17" s="528"/>
      <c r="K17" s="528"/>
      <c r="L17" s="528"/>
      <c r="M17" s="528"/>
      <c r="N17" s="317">
        <v>1872</v>
      </c>
      <c r="O17" s="309"/>
      <c r="P17" s="306">
        <v>1873</v>
      </c>
      <c r="Q17" s="311"/>
      <c r="R17" s="526"/>
    </row>
    <row r="18" spans="1:18" x14ac:dyDescent="0.25">
      <c r="A18" s="522"/>
      <c r="B18" s="528" t="s">
        <v>201</v>
      </c>
      <c r="C18" s="528"/>
      <c r="D18" s="528"/>
      <c r="E18" s="528"/>
      <c r="F18" s="528"/>
      <c r="G18" s="528"/>
      <c r="H18" s="528"/>
      <c r="I18" s="528"/>
      <c r="J18" s="528"/>
      <c r="K18" s="306">
        <v>1863</v>
      </c>
      <c r="L18" s="511"/>
      <c r="M18" s="511"/>
      <c r="N18" s="317">
        <v>1864</v>
      </c>
      <c r="O18" s="309"/>
      <c r="P18" s="306">
        <v>1865</v>
      </c>
      <c r="Q18" s="311"/>
      <c r="R18" s="527"/>
    </row>
    <row r="19" spans="1:18" x14ac:dyDescent="0.25">
      <c r="A19" s="305">
        <v>6</v>
      </c>
      <c r="B19" s="523" t="s">
        <v>202</v>
      </c>
      <c r="C19" s="446"/>
      <c r="D19" s="446"/>
      <c r="E19" s="446"/>
      <c r="F19" s="306">
        <v>1597</v>
      </c>
      <c r="G19" s="511"/>
      <c r="H19" s="511"/>
      <c r="I19" s="308">
        <v>1598</v>
      </c>
      <c r="J19" s="309"/>
      <c r="K19" s="306">
        <v>1599</v>
      </c>
      <c r="L19" s="511"/>
      <c r="M19" s="511"/>
      <c r="N19" s="308">
        <v>1631</v>
      </c>
      <c r="O19" s="309"/>
      <c r="P19" s="306">
        <v>1632</v>
      </c>
      <c r="Q19" s="311"/>
      <c r="R19" s="313" t="s">
        <v>275</v>
      </c>
    </row>
    <row r="20" spans="1:18" x14ac:dyDescent="0.25">
      <c r="A20" s="305">
        <v>7</v>
      </c>
      <c r="B20" s="534" t="s">
        <v>203</v>
      </c>
      <c r="C20" s="534"/>
      <c r="D20" s="534"/>
      <c r="E20" s="534"/>
      <c r="F20" s="534"/>
      <c r="G20" s="534"/>
      <c r="H20" s="534"/>
      <c r="I20" s="534"/>
      <c r="J20" s="534"/>
      <c r="K20" s="534"/>
      <c r="L20" s="534"/>
      <c r="M20" s="534"/>
      <c r="N20" s="534"/>
      <c r="O20" s="534"/>
      <c r="P20" s="306">
        <v>110</v>
      </c>
      <c r="Q20" s="311"/>
      <c r="R20" s="313" t="s">
        <v>275</v>
      </c>
    </row>
    <row r="21" spans="1:18" x14ac:dyDescent="0.25">
      <c r="A21" s="522">
        <v>8</v>
      </c>
      <c r="B21" s="528" t="s">
        <v>453</v>
      </c>
      <c r="C21" s="528"/>
      <c r="D21" s="528"/>
      <c r="E21" s="528"/>
      <c r="F21" s="528"/>
      <c r="G21" s="528"/>
      <c r="H21" s="528"/>
      <c r="I21" s="528"/>
      <c r="J21" s="528"/>
      <c r="K21" s="528"/>
      <c r="L21" s="528"/>
      <c r="M21" s="528"/>
      <c r="N21" s="308">
        <v>605</v>
      </c>
      <c r="O21" s="307"/>
      <c r="P21" s="306">
        <v>155</v>
      </c>
      <c r="Q21" s="311"/>
      <c r="R21" s="313" t="s">
        <v>275</v>
      </c>
    </row>
    <row r="22" spans="1:18" x14ac:dyDescent="0.25">
      <c r="A22" s="522"/>
      <c r="B22" s="528" t="s">
        <v>204</v>
      </c>
      <c r="C22" s="528"/>
      <c r="D22" s="528"/>
      <c r="E22" s="528"/>
      <c r="F22" s="528"/>
      <c r="G22" s="528"/>
      <c r="H22" s="528"/>
      <c r="I22" s="528"/>
      <c r="J22" s="528"/>
      <c r="K22" s="528"/>
      <c r="L22" s="528"/>
      <c r="M22" s="528"/>
      <c r="N22" s="308">
        <v>1866</v>
      </c>
      <c r="O22" s="307"/>
      <c r="P22" s="306">
        <v>1867</v>
      </c>
      <c r="Q22" s="311"/>
      <c r="R22" s="313" t="s">
        <v>275</v>
      </c>
    </row>
    <row r="23" spans="1:18" x14ac:dyDescent="0.25">
      <c r="A23" s="522"/>
      <c r="B23" s="528" t="s">
        <v>454</v>
      </c>
      <c r="C23" s="528"/>
      <c r="D23" s="528"/>
      <c r="E23" s="528"/>
      <c r="F23" s="528"/>
      <c r="G23" s="528"/>
      <c r="H23" s="528"/>
      <c r="I23" s="528"/>
      <c r="J23" s="528"/>
      <c r="K23" s="528"/>
      <c r="L23" s="528"/>
      <c r="M23" s="528"/>
      <c r="N23" s="308">
        <v>1868</v>
      </c>
      <c r="O23" s="307"/>
      <c r="P23" s="306">
        <v>1869</v>
      </c>
      <c r="Q23" s="311"/>
      <c r="R23" s="313" t="s">
        <v>275</v>
      </c>
    </row>
    <row r="24" spans="1:18" x14ac:dyDescent="0.25">
      <c r="A24" s="522"/>
      <c r="B24" s="528" t="s">
        <v>205</v>
      </c>
      <c r="C24" s="528"/>
      <c r="D24" s="528"/>
      <c r="E24" s="528"/>
      <c r="F24" s="528"/>
      <c r="G24" s="528"/>
      <c r="H24" s="528"/>
      <c r="I24" s="528"/>
      <c r="J24" s="528"/>
      <c r="K24" s="528"/>
      <c r="L24" s="528"/>
      <c r="M24" s="528"/>
      <c r="N24" s="528"/>
      <c r="O24" s="528"/>
      <c r="P24" s="306">
        <v>1871</v>
      </c>
      <c r="Q24" s="311"/>
      <c r="R24" s="313" t="s">
        <v>275</v>
      </c>
    </row>
    <row r="25" spans="1:18" x14ac:dyDescent="0.25">
      <c r="A25" s="522">
        <v>9</v>
      </c>
      <c r="B25" s="528" t="s">
        <v>206</v>
      </c>
      <c r="C25" s="528"/>
      <c r="D25" s="528"/>
      <c r="E25" s="528"/>
      <c r="F25" s="306">
        <v>1633</v>
      </c>
      <c r="G25" s="511"/>
      <c r="H25" s="511"/>
      <c r="I25" s="308">
        <v>1105</v>
      </c>
      <c r="J25" s="321"/>
      <c r="K25" s="306">
        <v>1634</v>
      </c>
      <c r="L25" s="511"/>
      <c r="M25" s="511"/>
      <c r="N25" s="308">
        <v>606</v>
      </c>
      <c r="O25" s="307"/>
      <c r="P25" s="306">
        <v>152</v>
      </c>
      <c r="Q25" s="311"/>
      <c r="R25" s="313" t="s">
        <v>275</v>
      </c>
    </row>
    <row r="26" spans="1:18" x14ac:dyDescent="0.25">
      <c r="A26" s="522"/>
      <c r="B26" s="528" t="s">
        <v>455</v>
      </c>
      <c r="C26" s="528"/>
      <c r="D26" s="528"/>
      <c r="E26" s="528"/>
      <c r="F26" s="306">
        <v>1874</v>
      </c>
      <c r="G26" s="511"/>
      <c r="H26" s="511"/>
      <c r="I26" s="308">
        <v>1875</v>
      </c>
      <c r="J26" s="321"/>
      <c r="K26" s="306">
        <v>1876</v>
      </c>
      <c r="L26" s="511"/>
      <c r="M26" s="511"/>
      <c r="N26" s="308">
        <v>1877</v>
      </c>
      <c r="O26" s="307"/>
      <c r="P26" s="306">
        <v>1878</v>
      </c>
      <c r="Q26" s="311"/>
      <c r="R26" s="313" t="s">
        <v>275</v>
      </c>
    </row>
    <row r="27" spans="1:18" x14ac:dyDescent="0.25">
      <c r="A27" s="522"/>
      <c r="B27" s="528" t="s">
        <v>207</v>
      </c>
      <c r="C27" s="528"/>
      <c r="D27" s="528"/>
      <c r="E27" s="528"/>
      <c r="F27" s="306">
        <v>1879</v>
      </c>
      <c r="G27" s="511"/>
      <c r="H27" s="511"/>
      <c r="I27" s="308">
        <v>1880</v>
      </c>
      <c r="J27" s="321"/>
      <c r="K27" s="306">
        <v>1881</v>
      </c>
      <c r="L27" s="511"/>
      <c r="M27" s="511"/>
      <c r="N27" s="308">
        <v>1882</v>
      </c>
      <c r="O27" s="307"/>
      <c r="P27" s="306">
        <v>1883</v>
      </c>
      <c r="Q27" s="311"/>
      <c r="R27" s="313" t="s">
        <v>275</v>
      </c>
    </row>
    <row r="28" spans="1:18" x14ac:dyDescent="0.25">
      <c r="A28" s="522"/>
      <c r="B28" s="528" t="s">
        <v>456</v>
      </c>
      <c r="C28" s="528"/>
      <c r="D28" s="528"/>
      <c r="E28" s="528"/>
      <c r="F28" s="528"/>
      <c r="G28" s="528"/>
      <c r="H28" s="528"/>
      <c r="I28" s="528"/>
      <c r="J28" s="528"/>
      <c r="K28" s="528"/>
      <c r="L28" s="528"/>
      <c r="M28" s="528"/>
      <c r="N28" s="528"/>
      <c r="O28" s="528"/>
      <c r="P28" s="306">
        <v>1884</v>
      </c>
      <c r="Q28" s="311"/>
      <c r="R28" s="313" t="s">
        <v>275</v>
      </c>
    </row>
    <row r="29" spans="1:18" x14ac:dyDescent="0.25">
      <c r="A29" s="522"/>
      <c r="B29" s="528" t="s">
        <v>208</v>
      </c>
      <c r="C29" s="528"/>
      <c r="D29" s="528"/>
      <c r="E29" s="528"/>
      <c r="F29" s="306">
        <v>1885</v>
      </c>
      <c r="G29" s="511"/>
      <c r="H29" s="511"/>
      <c r="I29" s="308">
        <v>1886</v>
      </c>
      <c r="J29" s="321"/>
      <c r="K29" s="306">
        <v>1887</v>
      </c>
      <c r="L29" s="511"/>
      <c r="M29" s="511"/>
      <c r="N29" s="308">
        <v>1888</v>
      </c>
      <c r="O29" s="307"/>
      <c r="P29" s="306">
        <v>1889</v>
      </c>
      <c r="Q29" s="311"/>
      <c r="R29" s="313" t="s">
        <v>275</v>
      </c>
    </row>
    <row r="30" spans="1:18" x14ac:dyDescent="0.25">
      <c r="A30" s="305">
        <v>10</v>
      </c>
      <c r="B30" s="528" t="s">
        <v>209</v>
      </c>
      <c r="C30" s="528"/>
      <c r="D30" s="528"/>
      <c r="E30" s="528"/>
      <c r="F30" s="528"/>
      <c r="G30" s="528"/>
      <c r="H30" s="528"/>
      <c r="I30" s="528"/>
      <c r="J30" s="528"/>
      <c r="K30" s="306">
        <v>1635</v>
      </c>
      <c r="L30" s="511"/>
      <c r="M30" s="511"/>
      <c r="N30" s="308">
        <v>1031</v>
      </c>
      <c r="O30" s="307"/>
      <c r="P30" s="306">
        <v>1032</v>
      </c>
      <c r="Q30" s="311"/>
      <c r="R30" s="313" t="s">
        <v>275</v>
      </c>
    </row>
    <row r="31" spans="1:18" x14ac:dyDescent="0.25">
      <c r="A31" s="305">
        <v>11</v>
      </c>
      <c r="B31" s="528" t="s">
        <v>457</v>
      </c>
      <c r="C31" s="528"/>
      <c r="D31" s="528"/>
      <c r="E31" s="528"/>
      <c r="F31" s="528"/>
      <c r="G31" s="528"/>
      <c r="H31" s="528"/>
      <c r="I31" s="528"/>
      <c r="J31" s="528"/>
      <c r="K31" s="528"/>
      <c r="L31" s="528"/>
      <c r="M31" s="528"/>
      <c r="N31" s="308">
        <v>1890</v>
      </c>
      <c r="O31" s="307"/>
      <c r="P31" s="306">
        <v>1891</v>
      </c>
      <c r="Q31" s="311"/>
      <c r="R31" s="313" t="s">
        <v>275</v>
      </c>
    </row>
    <row r="32" spans="1:18" x14ac:dyDescent="0.25">
      <c r="A32" s="305">
        <v>12</v>
      </c>
      <c r="B32" s="528" t="s">
        <v>210</v>
      </c>
      <c r="C32" s="528"/>
      <c r="D32" s="528"/>
      <c r="E32" s="528"/>
      <c r="F32" s="528"/>
      <c r="G32" s="528"/>
      <c r="H32" s="528"/>
      <c r="I32" s="528"/>
      <c r="J32" s="528"/>
      <c r="K32" s="528"/>
      <c r="L32" s="528"/>
      <c r="M32" s="528"/>
      <c r="N32" s="308">
        <v>1914</v>
      </c>
      <c r="O32" s="307"/>
      <c r="P32" s="306">
        <v>1104</v>
      </c>
      <c r="Q32" s="311"/>
      <c r="R32" s="313" t="s">
        <v>275</v>
      </c>
    </row>
    <row r="33" spans="1:18" x14ac:dyDescent="0.25">
      <c r="A33" s="305">
        <v>13</v>
      </c>
      <c r="B33" s="528" t="s">
        <v>211</v>
      </c>
      <c r="C33" s="528"/>
      <c r="D33" s="317">
        <v>1098</v>
      </c>
      <c r="E33" s="322">
        <v>0</v>
      </c>
      <c r="F33" s="534" t="s">
        <v>188</v>
      </c>
      <c r="G33" s="534"/>
      <c r="H33" s="534"/>
      <c r="I33" s="534"/>
      <c r="J33" s="534"/>
      <c r="K33" s="306">
        <v>1030</v>
      </c>
      <c r="L33" s="541"/>
      <c r="M33" s="541"/>
      <c r="N33" s="541"/>
      <c r="O33" s="541"/>
      <c r="P33" s="306">
        <v>161</v>
      </c>
      <c r="Q33" s="311"/>
      <c r="R33" s="313" t="s">
        <v>275</v>
      </c>
    </row>
    <row r="34" spans="1:18" x14ac:dyDescent="0.25">
      <c r="A34" s="305">
        <v>14</v>
      </c>
      <c r="B34" s="528" t="s">
        <v>212</v>
      </c>
      <c r="C34" s="528"/>
      <c r="D34" s="317">
        <v>159</v>
      </c>
      <c r="E34" s="311">
        <f>+G6+G7+J6+J7+L6+L7+O7+O6</f>
        <v>4285710</v>
      </c>
      <c r="F34" s="534" t="s">
        <v>458</v>
      </c>
      <c r="G34" s="534"/>
      <c r="H34" s="534"/>
      <c r="I34" s="534"/>
      <c r="J34" s="534"/>
      <c r="K34" s="306">
        <v>748</v>
      </c>
      <c r="L34" s="541"/>
      <c r="M34" s="541"/>
      <c r="N34" s="541"/>
      <c r="O34" s="541"/>
      <c r="P34" s="306">
        <v>749</v>
      </c>
      <c r="Q34" s="311">
        <f>+E34</f>
        <v>4285710</v>
      </c>
      <c r="R34" s="313" t="s">
        <v>275</v>
      </c>
    </row>
    <row r="35" spans="1:18" x14ac:dyDescent="0.25">
      <c r="A35" s="535" t="s">
        <v>459</v>
      </c>
      <c r="B35" s="536"/>
      <c r="C35" s="536"/>
      <c r="D35" s="536"/>
      <c r="E35" s="536"/>
      <c r="F35" s="536"/>
      <c r="G35" s="536"/>
      <c r="H35" s="536"/>
      <c r="I35" s="536"/>
      <c r="J35" s="536"/>
      <c r="K35" s="536"/>
      <c r="L35" s="536"/>
      <c r="M35" s="536"/>
      <c r="N35" s="536"/>
      <c r="O35" s="536"/>
      <c r="P35" s="536"/>
      <c r="Q35" s="536"/>
      <c r="R35" s="537"/>
    </row>
    <row r="36" spans="1:18" x14ac:dyDescent="0.25">
      <c r="A36" s="416" t="s">
        <v>460</v>
      </c>
      <c r="B36" s="416"/>
      <c r="C36" s="416"/>
      <c r="D36" s="416"/>
      <c r="E36" s="416"/>
      <c r="F36" s="416"/>
      <c r="G36" s="416"/>
      <c r="H36" s="416"/>
      <c r="I36" s="416"/>
      <c r="J36" s="416"/>
      <c r="K36" s="416"/>
      <c r="L36" s="416"/>
      <c r="M36" s="416"/>
      <c r="N36" s="416"/>
      <c r="O36" s="416"/>
      <c r="P36" s="416"/>
      <c r="Q36" s="416"/>
      <c r="R36" s="416"/>
    </row>
    <row r="37" spans="1:18" x14ac:dyDescent="0.25">
      <c r="A37" s="220">
        <v>15</v>
      </c>
      <c r="B37" s="538" t="s">
        <v>461</v>
      </c>
      <c r="C37" s="539"/>
      <c r="D37" s="539"/>
      <c r="E37" s="539"/>
      <c r="F37" s="539"/>
      <c r="G37" s="539"/>
      <c r="H37" s="539"/>
      <c r="I37" s="539"/>
      <c r="J37" s="539"/>
      <c r="K37" s="539"/>
      <c r="L37" s="539"/>
      <c r="M37" s="539"/>
      <c r="N37" s="539"/>
      <c r="O37" s="539"/>
      <c r="P37" s="229">
        <v>166</v>
      </c>
      <c r="Q37" s="311"/>
      <c r="R37" s="251" t="s">
        <v>299</v>
      </c>
    </row>
    <row r="38" spans="1:18" x14ac:dyDescent="0.25">
      <c r="A38" s="220">
        <v>16</v>
      </c>
      <c r="B38" s="540" t="s">
        <v>462</v>
      </c>
      <c r="C38" s="540"/>
      <c r="D38" s="540"/>
      <c r="E38" s="540"/>
      <c r="F38" s="540"/>
      <c r="G38" s="540"/>
      <c r="H38" s="540"/>
      <c r="I38" s="540"/>
      <c r="J38" s="540"/>
      <c r="K38" s="540"/>
      <c r="L38" s="540"/>
      <c r="M38" s="540"/>
      <c r="N38" s="540"/>
      <c r="O38" s="540"/>
      <c r="P38" s="229">
        <v>907</v>
      </c>
      <c r="Q38" s="311"/>
      <c r="R38" s="251" t="s">
        <v>299</v>
      </c>
    </row>
    <row r="39" spans="1:18" x14ac:dyDescent="0.25">
      <c r="A39" s="220">
        <v>17</v>
      </c>
      <c r="B39" s="540" t="s">
        <v>463</v>
      </c>
      <c r="C39" s="540"/>
      <c r="D39" s="540"/>
      <c r="E39" s="540"/>
      <c r="F39" s="540"/>
      <c r="G39" s="540"/>
      <c r="H39" s="540"/>
      <c r="I39" s="540"/>
      <c r="J39" s="540"/>
      <c r="K39" s="540"/>
      <c r="L39" s="540"/>
      <c r="M39" s="540"/>
      <c r="N39" s="540"/>
      <c r="O39" s="540"/>
      <c r="P39" s="229">
        <v>169</v>
      </c>
      <c r="Q39" s="311"/>
      <c r="R39" s="251" t="s">
        <v>299</v>
      </c>
    </row>
    <row r="40" spans="1:18" x14ac:dyDescent="0.25">
      <c r="A40" s="220">
        <v>18</v>
      </c>
      <c r="B40" s="540" t="s">
        <v>464</v>
      </c>
      <c r="C40" s="540"/>
      <c r="D40" s="540"/>
      <c r="E40" s="540"/>
      <c r="F40" s="540"/>
      <c r="G40" s="540"/>
      <c r="H40" s="540"/>
      <c r="I40" s="540"/>
      <c r="J40" s="540"/>
      <c r="K40" s="540"/>
      <c r="L40" s="540"/>
      <c r="M40" s="540"/>
      <c r="N40" s="540"/>
      <c r="O40" s="540"/>
      <c r="P40" s="229">
        <v>1833</v>
      </c>
      <c r="Q40" s="311"/>
      <c r="R40" s="251" t="s">
        <v>299</v>
      </c>
    </row>
    <row r="41" spans="1:18" x14ac:dyDescent="0.25">
      <c r="A41" s="220">
        <v>19</v>
      </c>
      <c r="B41" s="540" t="s">
        <v>213</v>
      </c>
      <c r="C41" s="540"/>
      <c r="D41" s="540"/>
      <c r="E41" s="540"/>
      <c r="F41" s="540"/>
      <c r="G41" s="540"/>
      <c r="H41" s="540"/>
      <c r="I41" s="540"/>
      <c r="J41" s="540"/>
      <c r="K41" s="540"/>
      <c r="L41" s="540"/>
      <c r="M41" s="540"/>
      <c r="N41" s="540"/>
      <c r="O41" s="540"/>
      <c r="P41" s="229">
        <v>158</v>
      </c>
      <c r="Q41" s="311">
        <f>SUM(Q6:Q8)+SUM(Q9)+SUM(Q12)+SUM(Q19:Q34)+SUM(Q37:Q40)</f>
        <v>34285710</v>
      </c>
      <c r="R41" s="251" t="s">
        <v>341</v>
      </c>
    </row>
    <row r="42" spans="1:18" x14ac:dyDescent="0.25">
      <c r="A42" s="220">
        <v>20</v>
      </c>
      <c r="B42" s="540" t="s">
        <v>214</v>
      </c>
      <c r="C42" s="540"/>
      <c r="D42" s="540"/>
      <c r="E42" s="540"/>
      <c r="F42" s="540"/>
      <c r="G42" s="540"/>
      <c r="H42" s="540"/>
      <c r="I42" s="540"/>
      <c r="J42" s="540"/>
      <c r="K42" s="540"/>
      <c r="L42" s="540"/>
      <c r="M42" s="540"/>
      <c r="N42" s="540"/>
      <c r="O42" s="540"/>
      <c r="P42" s="229">
        <v>111</v>
      </c>
      <c r="Q42" s="311"/>
      <c r="R42" s="251" t="s">
        <v>299</v>
      </c>
    </row>
    <row r="43" spans="1:18" x14ac:dyDescent="0.25">
      <c r="A43" s="220">
        <v>21</v>
      </c>
      <c r="B43" s="385" t="s">
        <v>465</v>
      </c>
      <c r="C43" s="385"/>
      <c r="D43" s="229">
        <v>750</v>
      </c>
      <c r="E43" s="323"/>
      <c r="F43" s="444" t="s">
        <v>466</v>
      </c>
      <c r="G43" s="444"/>
      <c r="H43" s="444"/>
      <c r="I43" s="444"/>
      <c r="J43" s="444"/>
      <c r="K43" s="229">
        <v>740</v>
      </c>
      <c r="L43" s="549"/>
      <c r="M43" s="549"/>
      <c r="N43" s="549"/>
      <c r="O43" s="549"/>
      <c r="P43" s="229">
        <v>751</v>
      </c>
      <c r="Q43" s="311"/>
      <c r="R43" s="251" t="s">
        <v>299</v>
      </c>
    </row>
    <row r="44" spans="1:18" x14ac:dyDescent="0.25">
      <c r="A44" s="220">
        <v>22</v>
      </c>
      <c r="B44" s="393" t="s">
        <v>215</v>
      </c>
      <c r="C44" s="393"/>
      <c r="D44" s="393"/>
      <c r="E44" s="393"/>
      <c r="F44" s="393"/>
      <c r="G44" s="393"/>
      <c r="H44" s="393"/>
      <c r="I44" s="393"/>
      <c r="J44" s="393"/>
      <c r="K44" s="393"/>
      <c r="L44" s="393"/>
      <c r="M44" s="393"/>
      <c r="N44" s="393"/>
      <c r="O44" s="393"/>
      <c r="P44" s="229">
        <v>822</v>
      </c>
      <c r="Q44" s="311"/>
      <c r="R44" s="251" t="s">
        <v>299</v>
      </c>
    </row>
    <row r="45" spans="1:18" x14ac:dyDescent="0.25">
      <c r="A45" s="220">
        <v>23</v>
      </c>
      <c r="B45" s="393" t="s">
        <v>216</v>
      </c>
      <c r="C45" s="385"/>
      <c r="D45" s="385"/>
      <c r="E45" s="385"/>
      <c r="F45" s="385"/>
      <c r="G45" s="385"/>
      <c r="H45" s="385"/>
      <c r="I45" s="385"/>
      <c r="J45" s="385"/>
      <c r="K45" s="385"/>
      <c r="L45" s="385"/>
      <c r="M45" s="385"/>
      <c r="N45" s="385"/>
      <c r="O45" s="385"/>
      <c r="P45" s="229">
        <v>765</v>
      </c>
      <c r="Q45" s="311"/>
      <c r="R45" s="251" t="s">
        <v>299</v>
      </c>
    </row>
    <row r="46" spans="1:18" x14ac:dyDescent="0.25">
      <c r="A46" s="542" t="s">
        <v>117</v>
      </c>
      <c r="B46" s="543"/>
      <c r="C46" s="543"/>
      <c r="D46" s="543"/>
      <c r="E46" s="543"/>
      <c r="F46" s="543"/>
      <c r="G46" s="543"/>
      <c r="H46" s="543"/>
      <c r="I46" s="543"/>
      <c r="J46" s="543"/>
      <c r="K46" s="543"/>
      <c r="L46" s="543"/>
      <c r="M46" s="543"/>
      <c r="N46" s="543"/>
      <c r="O46" s="543"/>
      <c r="P46" s="543"/>
      <c r="Q46" s="543"/>
      <c r="R46" s="544"/>
    </row>
    <row r="47" spans="1:18" x14ac:dyDescent="0.25">
      <c r="A47" s="545" t="s">
        <v>155</v>
      </c>
      <c r="B47" s="545"/>
      <c r="C47" s="545"/>
      <c r="D47" s="545"/>
      <c r="E47" s="545"/>
      <c r="F47" s="545"/>
      <c r="G47" s="545"/>
      <c r="H47" s="545"/>
      <c r="I47" s="545"/>
      <c r="J47" s="545"/>
      <c r="K47" s="545"/>
      <c r="L47" s="545"/>
      <c r="M47" s="545"/>
      <c r="N47" s="545"/>
      <c r="O47" s="545"/>
      <c r="P47" s="545"/>
      <c r="Q47" s="545"/>
      <c r="R47" s="545"/>
    </row>
    <row r="48" spans="1:18" x14ac:dyDescent="0.25">
      <c r="A48" s="220">
        <v>24</v>
      </c>
      <c r="B48" s="385" t="s">
        <v>217</v>
      </c>
      <c r="C48" s="385"/>
      <c r="D48" s="385"/>
      <c r="E48" s="385"/>
      <c r="F48" s="385"/>
      <c r="G48" s="385"/>
      <c r="H48" s="385"/>
      <c r="I48" s="385"/>
      <c r="J48" s="385"/>
      <c r="K48" s="385"/>
      <c r="L48" s="385"/>
      <c r="M48" s="385"/>
      <c r="N48" s="385"/>
      <c r="O48" s="385"/>
      <c r="P48" s="229">
        <v>170</v>
      </c>
      <c r="Q48" s="324">
        <f>MAX(+Q41-SUM(Q42:Q45),0)</f>
        <v>34285710</v>
      </c>
      <c r="R48" s="251" t="s">
        <v>341</v>
      </c>
    </row>
    <row r="49" spans="1:18" x14ac:dyDescent="0.25">
      <c r="A49" s="542"/>
      <c r="B49" s="543"/>
      <c r="C49" s="543"/>
      <c r="D49" s="543"/>
      <c r="E49" s="543"/>
      <c r="F49" s="543"/>
      <c r="G49" s="543"/>
      <c r="H49" s="543"/>
      <c r="I49" s="543"/>
      <c r="J49" s="543"/>
      <c r="K49" s="543"/>
      <c r="L49" s="543"/>
      <c r="M49" s="543"/>
      <c r="N49" s="543"/>
      <c r="O49" s="543"/>
      <c r="P49" s="543"/>
      <c r="Q49" s="543"/>
      <c r="R49" s="544"/>
    </row>
    <row r="50" spans="1:18" x14ac:dyDescent="0.25">
      <c r="A50" s="546" t="s">
        <v>467</v>
      </c>
      <c r="B50" s="547"/>
      <c r="C50" s="547"/>
      <c r="D50" s="547"/>
      <c r="E50" s="547"/>
      <c r="F50" s="547"/>
      <c r="G50" s="547"/>
      <c r="H50" s="547"/>
      <c r="I50" s="547"/>
      <c r="J50" s="547"/>
      <c r="K50" s="547"/>
      <c r="L50" s="547"/>
      <c r="M50" s="547"/>
      <c r="N50" s="547"/>
      <c r="O50" s="547"/>
      <c r="P50" s="547"/>
      <c r="Q50" s="547"/>
      <c r="R50" s="548"/>
    </row>
    <row r="51" spans="1:18" x14ac:dyDescent="0.25">
      <c r="A51" s="220">
        <v>25</v>
      </c>
      <c r="B51" s="385" t="s">
        <v>468</v>
      </c>
      <c r="C51" s="385"/>
      <c r="D51" s="385"/>
      <c r="E51" s="385"/>
      <c r="F51" s="385"/>
      <c r="G51" s="385"/>
      <c r="H51" s="385"/>
      <c r="I51" s="385"/>
      <c r="J51" s="385"/>
      <c r="K51" s="385"/>
      <c r="L51" s="385"/>
      <c r="M51" s="385"/>
      <c r="N51" s="385"/>
      <c r="O51" s="385"/>
      <c r="P51" s="229">
        <v>157</v>
      </c>
      <c r="Q51" s="311">
        <f>(Q48*'Tabla IGC'!E7)-'Tabla IGC'!F7</f>
        <v>1337758.0800000003</v>
      </c>
      <c r="R51" s="251" t="s">
        <v>275</v>
      </c>
    </row>
    <row r="52" spans="1:18" x14ac:dyDescent="0.25">
      <c r="A52" s="220">
        <v>26</v>
      </c>
      <c r="B52" s="385" t="s">
        <v>469</v>
      </c>
      <c r="C52" s="385"/>
      <c r="D52" s="385"/>
      <c r="E52" s="385"/>
      <c r="F52" s="385"/>
      <c r="G52" s="385"/>
      <c r="H52" s="385"/>
      <c r="I52" s="385"/>
      <c r="J52" s="385"/>
      <c r="K52" s="385"/>
      <c r="L52" s="385"/>
      <c r="M52" s="385"/>
      <c r="N52" s="385"/>
      <c r="O52" s="385"/>
      <c r="P52" s="229">
        <v>1017</v>
      </c>
      <c r="Q52" s="311"/>
      <c r="R52" s="251" t="s">
        <v>275</v>
      </c>
    </row>
    <row r="53" spans="1:18" x14ac:dyDescent="0.25">
      <c r="A53" s="220">
        <v>27</v>
      </c>
      <c r="B53" s="385" t="s">
        <v>470</v>
      </c>
      <c r="C53" s="385"/>
      <c r="D53" s="385"/>
      <c r="E53" s="385"/>
      <c r="F53" s="385"/>
      <c r="G53" s="385"/>
      <c r="H53" s="385"/>
      <c r="I53" s="385"/>
      <c r="J53" s="385"/>
      <c r="K53" s="385"/>
      <c r="L53" s="385"/>
      <c r="M53" s="385"/>
      <c r="N53" s="385"/>
      <c r="O53" s="385"/>
      <c r="P53" s="229">
        <v>1033</v>
      </c>
      <c r="Q53" s="311"/>
      <c r="R53" s="251" t="s">
        <v>275</v>
      </c>
    </row>
    <row r="54" spans="1:18" x14ac:dyDescent="0.25">
      <c r="A54" s="220">
        <v>28</v>
      </c>
      <c r="B54" s="385" t="s">
        <v>471</v>
      </c>
      <c r="C54" s="385"/>
      <c r="D54" s="385"/>
      <c r="E54" s="385"/>
      <c r="F54" s="385"/>
      <c r="G54" s="385"/>
      <c r="H54" s="385"/>
      <c r="I54" s="385"/>
      <c r="J54" s="385"/>
      <c r="K54" s="385"/>
      <c r="L54" s="385"/>
      <c r="M54" s="385"/>
      <c r="N54" s="385"/>
      <c r="O54" s="385"/>
      <c r="P54" s="229">
        <v>201</v>
      </c>
      <c r="Q54" s="311"/>
      <c r="R54" s="251" t="s">
        <v>275</v>
      </c>
    </row>
    <row r="55" spans="1:18" x14ac:dyDescent="0.25">
      <c r="A55" s="220">
        <v>29</v>
      </c>
      <c r="B55" s="385" t="s">
        <v>472</v>
      </c>
      <c r="C55" s="385"/>
      <c r="D55" s="385"/>
      <c r="E55" s="385"/>
      <c r="F55" s="385"/>
      <c r="G55" s="385"/>
      <c r="H55" s="385"/>
      <c r="I55" s="385"/>
      <c r="J55" s="385"/>
      <c r="K55" s="385"/>
      <c r="L55" s="385"/>
      <c r="M55" s="385"/>
      <c r="N55" s="385"/>
      <c r="O55" s="385"/>
      <c r="P55" s="229">
        <v>1035</v>
      </c>
      <c r="Q55" s="311">
        <v>0</v>
      </c>
      <c r="R55" s="251" t="s">
        <v>275</v>
      </c>
    </row>
    <row r="56" spans="1:18" x14ac:dyDescent="0.25">
      <c r="A56" s="220">
        <v>30</v>
      </c>
      <c r="B56" s="385" t="s">
        <v>473</v>
      </c>
      <c r="C56" s="385"/>
      <c r="D56" s="385"/>
      <c r="E56" s="385"/>
      <c r="F56" s="385"/>
      <c r="G56" s="385"/>
      <c r="H56" s="385"/>
      <c r="I56" s="385"/>
      <c r="J56" s="385"/>
      <c r="K56" s="385"/>
      <c r="L56" s="385"/>
      <c r="M56" s="385"/>
      <c r="N56" s="385"/>
      <c r="O56" s="385"/>
      <c r="P56" s="229">
        <v>910</v>
      </c>
      <c r="Q56" s="311"/>
      <c r="R56" s="251" t="s">
        <v>275</v>
      </c>
    </row>
    <row r="57" spans="1:18" x14ac:dyDescent="0.25">
      <c r="A57" s="550" t="s">
        <v>474</v>
      </c>
      <c r="B57" s="547"/>
      <c r="C57" s="547"/>
      <c r="D57" s="547"/>
      <c r="E57" s="547"/>
      <c r="F57" s="547"/>
      <c r="G57" s="547"/>
      <c r="H57" s="547"/>
      <c r="I57" s="547"/>
      <c r="J57" s="547"/>
      <c r="K57" s="547"/>
      <c r="L57" s="547"/>
      <c r="M57" s="547"/>
      <c r="N57" s="547"/>
      <c r="O57" s="547"/>
      <c r="P57" s="547"/>
      <c r="Q57" s="547"/>
      <c r="R57" s="548"/>
    </row>
    <row r="58" spans="1:18" x14ac:dyDescent="0.25">
      <c r="A58" s="220">
        <v>31</v>
      </c>
      <c r="B58" s="385" t="s">
        <v>475</v>
      </c>
      <c r="C58" s="385"/>
      <c r="D58" s="385"/>
      <c r="E58" s="385"/>
      <c r="F58" s="385"/>
      <c r="G58" s="385"/>
      <c r="H58" s="385"/>
      <c r="I58" s="385"/>
      <c r="J58" s="385"/>
      <c r="K58" s="385"/>
      <c r="L58" s="385"/>
      <c r="M58" s="385"/>
      <c r="N58" s="385"/>
      <c r="O58" s="385"/>
      <c r="P58" s="229">
        <v>1036</v>
      </c>
      <c r="Q58" s="311"/>
      <c r="R58" s="251" t="s">
        <v>299</v>
      </c>
    </row>
    <row r="59" spans="1:18" x14ac:dyDescent="0.25">
      <c r="A59" s="220">
        <v>32</v>
      </c>
      <c r="B59" s="385" t="s">
        <v>476</v>
      </c>
      <c r="C59" s="385"/>
      <c r="D59" s="385"/>
      <c r="E59" s="385"/>
      <c r="F59" s="385"/>
      <c r="G59" s="385"/>
      <c r="H59" s="385"/>
      <c r="I59" s="385"/>
      <c r="J59" s="385"/>
      <c r="K59" s="385"/>
      <c r="L59" s="385"/>
      <c r="M59" s="385"/>
      <c r="N59" s="385"/>
      <c r="O59" s="385"/>
      <c r="P59" s="229">
        <v>1101</v>
      </c>
      <c r="Q59" s="311"/>
      <c r="R59" s="251" t="s">
        <v>299</v>
      </c>
    </row>
    <row r="60" spans="1:18" x14ac:dyDescent="0.25">
      <c r="A60" s="220">
        <v>33</v>
      </c>
      <c r="B60" s="385" t="s">
        <v>477</v>
      </c>
      <c r="C60" s="385"/>
      <c r="D60" s="385"/>
      <c r="E60" s="385"/>
      <c r="F60" s="385"/>
      <c r="G60" s="385"/>
      <c r="H60" s="385"/>
      <c r="I60" s="385"/>
      <c r="J60" s="385"/>
      <c r="K60" s="385"/>
      <c r="L60" s="385"/>
      <c r="M60" s="385"/>
      <c r="N60" s="385"/>
      <c r="O60" s="385"/>
      <c r="P60" s="229">
        <v>135</v>
      </c>
      <c r="Q60" s="311"/>
      <c r="R60" s="251" t="s">
        <v>299</v>
      </c>
    </row>
    <row r="61" spans="1:18" x14ac:dyDescent="0.25">
      <c r="A61" s="220">
        <v>34</v>
      </c>
      <c r="B61" s="385" t="s">
        <v>478</v>
      </c>
      <c r="C61" s="385"/>
      <c r="D61" s="385"/>
      <c r="E61" s="385"/>
      <c r="F61" s="385"/>
      <c r="G61" s="385"/>
      <c r="H61" s="385"/>
      <c r="I61" s="385"/>
      <c r="J61" s="385"/>
      <c r="K61" s="385"/>
      <c r="L61" s="385"/>
      <c r="M61" s="385"/>
      <c r="N61" s="385"/>
      <c r="O61" s="385"/>
      <c r="P61" s="229">
        <v>136</v>
      </c>
      <c r="Q61" s="311"/>
      <c r="R61" s="251" t="s">
        <v>299</v>
      </c>
    </row>
    <row r="62" spans="1:18" x14ac:dyDescent="0.25">
      <c r="A62" s="220">
        <v>35</v>
      </c>
      <c r="B62" s="385" t="s">
        <v>479</v>
      </c>
      <c r="C62" s="385"/>
      <c r="D62" s="385"/>
      <c r="E62" s="385"/>
      <c r="F62" s="385"/>
      <c r="G62" s="385"/>
      <c r="H62" s="385"/>
      <c r="I62" s="385"/>
      <c r="J62" s="385"/>
      <c r="K62" s="385"/>
      <c r="L62" s="385"/>
      <c r="M62" s="385"/>
      <c r="N62" s="385"/>
      <c r="O62" s="385"/>
      <c r="P62" s="229">
        <v>176</v>
      </c>
      <c r="Q62" s="311"/>
      <c r="R62" s="251" t="s">
        <v>299</v>
      </c>
    </row>
    <row r="63" spans="1:18" x14ac:dyDescent="0.25">
      <c r="A63" s="220">
        <v>36</v>
      </c>
      <c r="B63" s="385" t="s">
        <v>480</v>
      </c>
      <c r="C63" s="385"/>
      <c r="D63" s="385"/>
      <c r="E63" s="385"/>
      <c r="F63" s="385"/>
      <c r="G63" s="385"/>
      <c r="H63" s="385"/>
      <c r="I63" s="385"/>
      <c r="J63" s="385"/>
      <c r="K63" s="385"/>
      <c r="L63" s="385"/>
      <c r="M63" s="385"/>
      <c r="N63" s="385"/>
      <c r="O63" s="385"/>
      <c r="P63" s="229">
        <v>752</v>
      </c>
      <c r="Q63" s="311"/>
      <c r="R63" s="251" t="s">
        <v>299</v>
      </c>
    </row>
    <row r="64" spans="1:18" x14ac:dyDescent="0.25">
      <c r="A64" s="220">
        <v>37</v>
      </c>
      <c r="B64" s="385" t="s">
        <v>481</v>
      </c>
      <c r="C64" s="385"/>
      <c r="D64" s="385"/>
      <c r="E64" s="385"/>
      <c r="F64" s="385"/>
      <c r="G64" s="385"/>
      <c r="H64" s="385"/>
      <c r="I64" s="385"/>
      <c r="J64" s="385"/>
      <c r="K64" s="385"/>
      <c r="L64" s="385"/>
      <c r="M64" s="385"/>
      <c r="N64" s="385"/>
      <c r="O64" s="385"/>
      <c r="P64" s="229">
        <v>608</v>
      </c>
      <c r="Q64" s="311"/>
      <c r="R64" s="251" t="s">
        <v>299</v>
      </c>
    </row>
    <row r="65" spans="1:18" x14ac:dyDescent="0.25">
      <c r="A65" s="220">
        <v>38</v>
      </c>
      <c r="B65" s="385" t="s">
        <v>482</v>
      </c>
      <c r="C65" s="385"/>
      <c r="D65" s="385"/>
      <c r="E65" s="385"/>
      <c r="F65" s="385"/>
      <c r="G65" s="385"/>
      <c r="H65" s="385"/>
      <c r="I65" s="385"/>
      <c r="J65" s="385"/>
      <c r="K65" s="385"/>
      <c r="L65" s="385"/>
      <c r="M65" s="385"/>
      <c r="N65" s="385"/>
      <c r="O65" s="385"/>
      <c r="P65" s="229">
        <v>1636</v>
      </c>
      <c r="Q65" s="311"/>
      <c r="R65" s="251" t="s">
        <v>299</v>
      </c>
    </row>
    <row r="66" spans="1:18" x14ac:dyDescent="0.25">
      <c r="A66" s="220">
        <v>39</v>
      </c>
      <c r="B66" s="385" t="s">
        <v>483</v>
      </c>
      <c r="C66" s="385"/>
      <c r="D66" s="385"/>
      <c r="E66" s="385"/>
      <c r="F66" s="385"/>
      <c r="G66" s="385"/>
      <c r="H66" s="385"/>
      <c r="I66" s="385"/>
      <c r="J66" s="385"/>
      <c r="K66" s="385"/>
      <c r="L66" s="385"/>
      <c r="M66" s="385"/>
      <c r="N66" s="385"/>
      <c r="O66" s="385"/>
      <c r="P66" s="229">
        <v>1637</v>
      </c>
      <c r="Q66" s="311"/>
      <c r="R66" s="251" t="s">
        <v>299</v>
      </c>
    </row>
    <row r="67" spans="1:18" x14ac:dyDescent="0.25">
      <c r="A67" s="220">
        <v>40</v>
      </c>
      <c r="B67" s="385" t="s">
        <v>484</v>
      </c>
      <c r="C67" s="385"/>
      <c r="D67" s="385"/>
      <c r="E67" s="385"/>
      <c r="F67" s="385"/>
      <c r="G67" s="385"/>
      <c r="H67" s="385"/>
      <c r="I67" s="385"/>
      <c r="J67" s="385"/>
      <c r="K67" s="385"/>
      <c r="L67" s="385"/>
      <c r="M67" s="385"/>
      <c r="N67" s="385"/>
      <c r="O67" s="385"/>
      <c r="P67" s="229">
        <v>1638</v>
      </c>
      <c r="Q67" s="311"/>
      <c r="R67" s="251" t="s">
        <v>299</v>
      </c>
    </row>
    <row r="68" spans="1:18" x14ac:dyDescent="0.25">
      <c r="A68" s="220">
        <v>41</v>
      </c>
      <c r="B68" s="385" t="s">
        <v>485</v>
      </c>
      <c r="C68" s="385"/>
      <c r="D68" s="385"/>
      <c r="E68" s="385"/>
      <c r="F68" s="385"/>
      <c r="G68" s="385"/>
      <c r="H68" s="385"/>
      <c r="I68" s="385"/>
      <c r="J68" s="385"/>
      <c r="K68" s="385"/>
      <c r="L68" s="385"/>
      <c r="M68" s="385"/>
      <c r="N68" s="385"/>
      <c r="O68" s="385"/>
      <c r="P68" s="229">
        <v>895</v>
      </c>
      <c r="Q68" s="311"/>
      <c r="R68" s="251" t="s">
        <v>299</v>
      </c>
    </row>
    <row r="69" spans="1:18" x14ac:dyDescent="0.25">
      <c r="A69" s="220">
        <v>42</v>
      </c>
      <c r="B69" s="385" t="s">
        <v>486</v>
      </c>
      <c r="C69" s="385"/>
      <c r="D69" s="385"/>
      <c r="E69" s="385"/>
      <c r="F69" s="385"/>
      <c r="G69" s="385"/>
      <c r="H69" s="385"/>
      <c r="I69" s="385"/>
      <c r="J69" s="385"/>
      <c r="K69" s="385"/>
      <c r="L69" s="385"/>
      <c r="M69" s="385"/>
      <c r="N69" s="385"/>
      <c r="O69" s="385"/>
      <c r="P69" s="229">
        <v>867</v>
      </c>
      <c r="Q69" s="311"/>
      <c r="R69" s="251" t="s">
        <v>299</v>
      </c>
    </row>
    <row r="70" spans="1:18" x14ac:dyDescent="0.25">
      <c r="A70" s="220">
        <v>43</v>
      </c>
      <c r="B70" s="385" t="s">
        <v>487</v>
      </c>
      <c r="C70" s="385"/>
      <c r="D70" s="385"/>
      <c r="E70" s="385"/>
      <c r="F70" s="385"/>
      <c r="G70" s="385"/>
      <c r="H70" s="385"/>
      <c r="I70" s="385"/>
      <c r="J70" s="385"/>
      <c r="K70" s="385"/>
      <c r="L70" s="385"/>
      <c r="M70" s="385"/>
      <c r="N70" s="385"/>
      <c r="O70" s="385"/>
      <c r="P70" s="229">
        <v>609</v>
      </c>
      <c r="Q70" s="311"/>
      <c r="R70" s="251" t="s">
        <v>299</v>
      </c>
    </row>
    <row r="71" spans="1:18" x14ac:dyDescent="0.25">
      <c r="A71" s="220">
        <v>44</v>
      </c>
      <c r="B71" s="385" t="s">
        <v>488</v>
      </c>
      <c r="C71" s="385"/>
      <c r="D71" s="385"/>
      <c r="E71" s="385"/>
      <c r="F71" s="385"/>
      <c r="G71" s="385"/>
      <c r="H71" s="385"/>
      <c r="I71" s="385"/>
      <c r="J71" s="385"/>
      <c r="K71" s="385"/>
      <c r="L71" s="385"/>
      <c r="M71" s="385"/>
      <c r="N71" s="385"/>
      <c r="O71" s="385"/>
      <c r="P71" s="229">
        <v>1639</v>
      </c>
      <c r="Q71" s="311"/>
      <c r="R71" s="251" t="s">
        <v>299</v>
      </c>
    </row>
    <row r="72" spans="1:18" x14ac:dyDescent="0.25">
      <c r="A72" s="220">
        <v>45</v>
      </c>
      <c r="B72" s="385" t="s">
        <v>489</v>
      </c>
      <c r="C72" s="385"/>
      <c r="D72" s="385"/>
      <c r="E72" s="385"/>
      <c r="F72" s="385"/>
      <c r="G72" s="385"/>
      <c r="H72" s="385"/>
      <c r="I72" s="385"/>
      <c r="J72" s="385"/>
      <c r="K72" s="385"/>
      <c r="L72" s="385"/>
      <c r="M72" s="385"/>
      <c r="N72" s="385"/>
      <c r="O72" s="385"/>
      <c r="P72" s="229">
        <v>1018</v>
      </c>
      <c r="Q72" s="311"/>
      <c r="R72" s="251" t="s">
        <v>299</v>
      </c>
    </row>
    <row r="73" spans="1:18" x14ac:dyDescent="0.25">
      <c r="A73" s="220">
        <v>46</v>
      </c>
      <c r="B73" s="385" t="s">
        <v>490</v>
      </c>
      <c r="C73" s="385"/>
      <c r="D73" s="385"/>
      <c r="E73" s="385"/>
      <c r="F73" s="385"/>
      <c r="G73" s="385"/>
      <c r="H73" s="385"/>
      <c r="I73" s="385"/>
      <c r="J73" s="385"/>
      <c r="K73" s="385"/>
      <c r="L73" s="385"/>
      <c r="M73" s="385"/>
      <c r="N73" s="385"/>
      <c r="O73" s="385"/>
      <c r="P73" s="229">
        <v>162</v>
      </c>
      <c r="Q73" s="311"/>
      <c r="R73" s="251" t="s">
        <v>299</v>
      </c>
    </row>
    <row r="74" spans="1:18" x14ac:dyDescent="0.25">
      <c r="A74" s="220">
        <v>47</v>
      </c>
      <c r="B74" s="385" t="s">
        <v>491</v>
      </c>
      <c r="C74" s="385"/>
      <c r="D74" s="385"/>
      <c r="E74" s="385"/>
      <c r="F74" s="385"/>
      <c r="G74" s="385"/>
      <c r="H74" s="385"/>
      <c r="I74" s="385"/>
      <c r="J74" s="385"/>
      <c r="K74" s="385"/>
      <c r="L74" s="385"/>
      <c r="M74" s="385"/>
      <c r="N74" s="385"/>
      <c r="O74" s="385"/>
      <c r="P74" s="229">
        <v>174</v>
      </c>
      <c r="Q74" s="311"/>
      <c r="R74" s="251" t="s">
        <v>299</v>
      </c>
    </row>
    <row r="75" spans="1:18" x14ac:dyDescent="0.25">
      <c r="A75" s="220">
        <v>48</v>
      </c>
      <c r="B75" s="385" t="s">
        <v>492</v>
      </c>
      <c r="C75" s="385"/>
      <c r="D75" s="385"/>
      <c r="E75" s="385"/>
      <c r="F75" s="385"/>
      <c r="G75" s="385"/>
      <c r="H75" s="385"/>
      <c r="I75" s="385"/>
      <c r="J75" s="385"/>
      <c r="K75" s="385"/>
      <c r="L75" s="385"/>
      <c r="M75" s="385"/>
      <c r="N75" s="385"/>
      <c r="O75" s="385"/>
      <c r="P75" s="229">
        <v>610</v>
      </c>
      <c r="Q75" s="311">
        <f>-E34</f>
        <v>-4285710</v>
      </c>
      <c r="R75" s="251" t="s">
        <v>299</v>
      </c>
    </row>
    <row r="76" spans="1:18" x14ac:dyDescent="0.25">
      <c r="A76" s="220">
        <v>49</v>
      </c>
      <c r="B76" s="385" t="s">
        <v>493</v>
      </c>
      <c r="C76" s="385"/>
      <c r="D76" s="385"/>
      <c r="E76" s="385"/>
      <c r="F76" s="385"/>
      <c r="G76" s="385"/>
      <c r="H76" s="385"/>
      <c r="I76" s="385"/>
      <c r="J76" s="385"/>
      <c r="K76" s="385"/>
      <c r="L76" s="385"/>
      <c r="M76" s="385"/>
      <c r="N76" s="385"/>
      <c r="O76" s="385"/>
      <c r="P76" s="229">
        <v>746</v>
      </c>
      <c r="Q76" s="311"/>
      <c r="R76" s="251" t="s">
        <v>299</v>
      </c>
    </row>
    <row r="77" spans="1:18" x14ac:dyDescent="0.25">
      <c r="A77" s="220">
        <v>50</v>
      </c>
      <c r="B77" s="385" t="s">
        <v>494</v>
      </c>
      <c r="C77" s="385"/>
      <c r="D77" s="385"/>
      <c r="E77" s="385"/>
      <c r="F77" s="385"/>
      <c r="G77" s="385"/>
      <c r="H77" s="385"/>
      <c r="I77" s="385"/>
      <c r="J77" s="385"/>
      <c r="K77" s="385"/>
      <c r="L77" s="385"/>
      <c r="M77" s="385"/>
      <c r="N77" s="385"/>
      <c r="O77" s="385"/>
      <c r="P77" s="229">
        <v>866</v>
      </c>
      <c r="Q77" s="311"/>
      <c r="R77" s="251" t="s">
        <v>299</v>
      </c>
    </row>
    <row r="78" spans="1:18" x14ac:dyDescent="0.25">
      <c r="A78" s="220">
        <v>51</v>
      </c>
      <c r="B78" s="385" t="s">
        <v>495</v>
      </c>
      <c r="C78" s="385"/>
      <c r="D78" s="385"/>
      <c r="E78" s="385"/>
      <c r="F78" s="385"/>
      <c r="G78" s="385"/>
      <c r="H78" s="385"/>
      <c r="I78" s="385"/>
      <c r="J78" s="385"/>
      <c r="K78" s="385"/>
      <c r="L78" s="385"/>
      <c r="M78" s="385"/>
      <c r="N78" s="385"/>
      <c r="O78" s="385"/>
      <c r="P78" s="229">
        <v>607</v>
      </c>
      <c r="Q78" s="311"/>
      <c r="R78" s="251" t="s">
        <v>299</v>
      </c>
    </row>
    <row r="79" spans="1:18" x14ac:dyDescent="0.25">
      <c r="A79" s="220">
        <v>52</v>
      </c>
      <c r="B79" s="385" t="s">
        <v>496</v>
      </c>
      <c r="C79" s="385"/>
      <c r="D79" s="385"/>
      <c r="E79" s="385"/>
      <c r="F79" s="385"/>
      <c r="G79" s="385"/>
      <c r="H79" s="385"/>
      <c r="I79" s="385"/>
      <c r="J79" s="385"/>
      <c r="K79" s="385"/>
      <c r="L79" s="385"/>
      <c r="M79" s="385"/>
      <c r="N79" s="385"/>
      <c r="O79" s="385"/>
      <c r="P79" s="229">
        <v>304</v>
      </c>
      <c r="Q79" s="311">
        <f>SUM(Q51:Q56)+SUM(Q58:Q78)</f>
        <v>-2947951.92</v>
      </c>
      <c r="R79" s="251" t="s">
        <v>341</v>
      </c>
    </row>
    <row r="80" spans="1:18" x14ac:dyDescent="0.25">
      <c r="A80" s="554" t="s">
        <v>497</v>
      </c>
      <c r="B80" s="555"/>
      <c r="C80" s="555"/>
      <c r="D80" s="555"/>
      <c r="E80" s="555"/>
      <c r="F80" s="555"/>
      <c r="G80" s="555"/>
      <c r="H80" s="555"/>
      <c r="I80" s="555"/>
      <c r="J80" s="555"/>
      <c r="K80" s="555"/>
      <c r="L80" s="555"/>
      <c r="M80" s="555"/>
      <c r="N80" s="555"/>
      <c r="O80" s="555"/>
      <c r="P80" s="555"/>
      <c r="Q80" s="555"/>
      <c r="R80" s="555"/>
    </row>
    <row r="81" spans="1:18" x14ac:dyDescent="0.25">
      <c r="A81" s="551" t="s">
        <v>498</v>
      </c>
      <c r="B81" s="552"/>
      <c r="C81" s="552"/>
      <c r="D81" s="552"/>
      <c r="E81" s="552"/>
      <c r="F81" s="552"/>
      <c r="G81" s="552"/>
      <c r="H81" s="552"/>
      <c r="I81" s="552"/>
      <c r="J81" s="552"/>
      <c r="K81" s="552"/>
      <c r="L81" s="552"/>
      <c r="M81" s="552"/>
      <c r="N81" s="552"/>
      <c r="O81" s="552"/>
      <c r="P81" s="552"/>
      <c r="Q81" s="552"/>
      <c r="R81" s="553"/>
    </row>
    <row r="82" spans="1:18" x14ac:dyDescent="0.25">
      <c r="A82" s="354" t="s">
        <v>271</v>
      </c>
      <c r="B82" s="354"/>
      <c r="C82" s="354"/>
      <c r="D82" s="354"/>
      <c r="E82" s="354"/>
      <c r="F82" s="354"/>
      <c r="G82" s="354"/>
      <c r="H82" s="354"/>
      <c r="I82" s="354"/>
      <c r="J82" s="354"/>
      <c r="K82" s="354"/>
      <c r="L82" s="354"/>
      <c r="M82" s="354"/>
      <c r="N82" s="354"/>
      <c r="O82" s="354"/>
      <c r="P82" s="354"/>
      <c r="Q82" s="354"/>
      <c r="R82" s="354"/>
    </row>
    <row r="83" spans="1:18" x14ac:dyDescent="0.25">
      <c r="A83" s="220">
        <v>53</v>
      </c>
      <c r="B83" s="354" t="s">
        <v>272</v>
      </c>
      <c r="C83" s="354"/>
      <c r="D83" s="354"/>
      <c r="E83" s="354"/>
      <c r="F83" s="354"/>
      <c r="G83" s="355" t="s">
        <v>273</v>
      </c>
      <c r="H83" s="355"/>
      <c r="I83" s="355"/>
      <c r="J83" s="355"/>
      <c r="K83" s="355" t="s">
        <v>274</v>
      </c>
      <c r="L83" s="355"/>
      <c r="M83" s="355"/>
      <c r="N83" s="355"/>
      <c r="O83" s="355"/>
      <c r="P83" s="221">
        <v>31</v>
      </c>
      <c r="Q83" s="325">
        <f>+MAX(Q79,0)</f>
        <v>0</v>
      </c>
      <c r="R83" s="223" t="s">
        <v>275</v>
      </c>
    </row>
    <row r="84" spans="1:18" x14ac:dyDescent="0.25">
      <c r="A84" s="220">
        <v>54</v>
      </c>
      <c r="B84" s="356" t="s">
        <v>276</v>
      </c>
      <c r="C84" s="356"/>
      <c r="D84" s="356"/>
      <c r="E84" s="356"/>
      <c r="F84" s="356"/>
      <c r="G84" s="221">
        <v>18</v>
      </c>
      <c r="H84" s="357">
        <v>0</v>
      </c>
      <c r="I84" s="358"/>
      <c r="J84" s="359"/>
      <c r="K84" s="221">
        <v>19</v>
      </c>
      <c r="L84" s="357"/>
      <c r="M84" s="358"/>
      <c r="N84" s="358"/>
      <c r="O84" s="359"/>
      <c r="P84" s="221">
        <v>20</v>
      </c>
      <c r="Q84" s="325"/>
      <c r="R84" s="223" t="s">
        <v>275</v>
      </c>
    </row>
    <row r="85" spans="1:18" x14ac:dyDescent="0.25">
      <c r="A85" s="220">
        <v>55</v>
      </c>
      <c r="B85" s="356" t="s">
        <v>277</v>
      </c>
      <c r="C85" s="356"/>
      <c r="D85" s="356"/>
      <c r="E85" s="356"/>
      <c r="F85" s="356"/>
      <c r="G85" s="221">
        <v>1109</v>
      </c>
      <c r="H85" s="357">
        <v>0</v>
      </c>
      <c r="I85" s="358"/>
      <c r="J85" s="359"/>
      <c r="K85" s="221">
        <v>1111</v>
      </c>
      <c r="L85" s="357"/>
      <c r="M85" s="358"/>
      <c r="N85" s="358"/>
      <c r="O85" s="359"/>
      <c r="P85" s="221">
        <v>1113</v>
      </c>
      <c r="Q85" s="325">
        <f>ROUND(H85*0.27,0)</f>
        <v>0</v>
      </c>
      <c r="R85" s="223" t="s">
        <v>275</v>
      </c>
    </row>
    <row r="86" spans="1:18" x14ac:dyDescent="0.25">
      <c r="A86" s="220">
        <v>56</v>
      </c>
      <c r="B86" s="364" t="s">
        <v>278</v>
      </c>
      <c r="C86" s="364"/>
      <c r="D86" s="364"/>
      <c r="E86" s="364"/>
      <c r="F86" s="364"/>
      <c r="G86" s="221">
        <v>1640</v>
      </c>
      <c r="H86" s="357"/>
      <c r="I86" s="358"/>
      <c r="J86" s="359"/>
      <c r="K86" s="221">
        <v>1641</v>
      </c>
      <c r="L86" s="357"/>
      <c r="M86" s="358"/>
      <c r="N86" s="358"/>
      <c r="O86" s="359"/>
      <c r="P86" s="221">
        <v>1642</v>
      </c>
      <c r="Q86" s="325"/>
      <c r="R86" s="223" t="s">
        <v>275</v>
      </c>
    </row>
    <row r="87" spans="1:18" x14ac:dyDescent="0.25">
      <c r="A87" s="367">
        <v>57</v>
      </c>
      <c r="B87" s="363" t="s">
        <v>218</v>
      </c>
      <c r="C87" s="363"/>
      <c r="D87" s="363"/>
      <c r="E87" s="363"/>
      <c r="F87" s="363"/>
      <c r="G87" s="224">
        <v>187</v>
      </c>
      <c r="H87" s="357"/>
      <c r="I87" s="358"/>
      <c r="J87" s="359"/>
      <c r="K87" s="224">
        <v>188</v>
      </c>
      <c r="L87" s="357"/>
      <c r="M87" s="358"/>
      <c r="N87" s="358"/>
      <c r="O87" s="359"/>
      <c r="P87" s="224">
        <v>189</v>
      </c>
      <c r="Q87" s="325"/>
      <c r="R87" s="360" t="s">
        <v>185</v>
      </c>
    </row>
    <row r="88" spans="1:18" x14ac:dyDescent="0.25">
      <c r="A88" s="368"/>
      <c r="B88" s="363" t="s">
        <v>190</v>
      </c>
      <c r="C88" s="363"/>
      <c r="D88" s="363"/>
      <c r="E88" s="363"/>
      <c r="F88" s="363"/>
      <c r="G88" s="224">
        <v>1924</v>
      </c>
      <c r="H88" s="357"/>
      <c r="I88" s="358"/>
      <c r="J88" s="359"/>
      <c r="K88" s="224">
        <v>1925</v>
      </c>
      <c r="L88" s="357"/>
      <c r="M88" s="358"/>
      <c r="N88" s="358"/>
      <c r="O88" s="359"/>
      <c r="P88" s="224">
        <v>1926</v>
      </c>
      <c r="Q88" s="325"/>
      <c r="R88" s="361"/>
    </row>
    <row r="89" spans="1:18" x14ac:dyDescent="0.25">
      <c r="A89" s="368"/>
      <c r="B89" s="363" t="s">
        <v>191</v>
      </c>
      <c r="C89" s="363"/>
      <c r="D89" s="363"/>
      <c r="E89" s="363"/>
      <c r="F89" s="363"/>
      <c r="G89" s="224">
        <v>1927</v>
      </c>
      <c r="H89" s="357"/>
      <c r="I89" s="358"/>
      <c r="J89" s="359"/>
      <c r="K89" s="365"/>
      <c r="L89" s="366"/>
      <c r="M89" s="366"/>
      <c r="N89" s="366"/>
      <c r="O89" s="366"/>
      <c r="P89" s="224">
        <v>1928</v>
      </c>
      <c r="Q89" s="325"/>
      <c r="R89" s="361"/>
    </row>
    <row r="90" spans="1:18" x14ac:dyDescent="0.25">
      <c r="A90" s="368"/>
      <c r="B90" s="363" t="s">
        <v>192</v>
      </c>
      <c r="C90" s="363"/>
      <c r="D90" s="363"/>
      <c r="E90" s="363"/>
      <c r="F90" s="363"/>
      <c r="G90" s="224">
        <v>1929</v>
      </c>
      <c r="H90" s="357"/>
      <c r="I90" s="358"/>
      <c r="J90" s="359"/>
      <c r="K90" s="365"/>
      <c r="L90" s="366"/>
      <c r="M90" s="366"/>
      <c r="N90" s="366"/>
      <c r="O90" s="366"/>
      <c r="P90" s="224">
        <v>1930</v>
      </c>
      <c r="Q90" s="325"/>
      <c r="R90" s="361"/>
    </row>
    <row r="91" spans="1:18" x14ac:dyDescent="0.25">
      <c r="A91" s="369"/>
      <c r="B91" s="363" t="s">
        <v>193</v>
      </c>
      <c r="C91" s="363"/>
      <c r="D91" s="363"/>
      <c r="E91" s="363"/>
      <c r="F91" s="363"/>
      <c r="G91" s="224">
        <v>1931</v>
      </c>
      <c r="H91" s="357"/>
      <c r="I91" s="358"/>
      <c r="J91" s="359"/>
      <c r="K91" s="365"/>
      <c r="L91" s="366"/>
      <c r="M91" s="366"/>
      <c r="N91" s="366"/>
      <c r="O91" s="366"/>
      <c r="P91" s="224">
        <v>1932</v>
      </c>
      <c r="Q91" s="325"/>
      <c r="R91" s="362"/>
    </row>
    <row r="92" spans="1:18" x14ac:dyDescent="0.25">
      <c r="A92" s="370">
        <v>58</v>
      </c>
      <c r="B92" s="356" t="s">
        <v>279</v>
      </c>
      <c r="C92" s="356"/>
      <c r="D92" s="356"/>
      <c r="E92" s="356"/>
      <c r="F92" s="356"/>
      <c r="G92" s="221">
        <v>1037</v>
      </c>
      <c r="H92" s="357"/>
      <c r="I92" s="358"/>
      <c r="J92" s="359"/>
      <c r="K92" s="221">
        <v>1038</v>
      </c>
      <c r="L92" s="357"/>
      <c r="M92" s="358"/>
      <c r="N92" s="358"/>
      <c r="O92" s="359"/>
      <c r="P92" s="221">
        <v>1039</v>
      </c>
      <c r="Q92" s="325"/>
      <c r="R92" s="371" t="s">
        <v>275</v>
      </c>
    </row>
    <row r="93" spans="1:18" x14ac:dyDescent="0.25">
      <c r="A93" s="370"/>
      <c r="B93" s="356" t="s">
        <v>280</v>
      </c>
      <c r="C93" s="356"/>
      <c r="D93" s="356"/>
      <c r="E93" s="356"/>
      <c r="F93" s="356"/>
      <c r="G93" s="221">
        <v>1892</v>
      </c>
      <c r="H93" s="357"/>
      <c r="I93" s="358"/>
      <c r="J93" s="359"/>
      <c r="K93" s="221">
        <v>1893</v>
      </c>
      <c r="L93" s="357"/>
      <c r="M93" s="358"/>
      <c r="N93" s="358"/>
      <c r="O93" s="359"/>
      <c r="P93" s="221">
        <v>1894</v>
      </c>
      <c r="Q93" s="325"/>
      <c r="R93" s="372"/>
    </row>
    <row r="94" spans="1:18" x14ac:dyDescent="0.25">
      <c r="A94" s="370"/>
      <c r="B94" s="356" t="s">
        <v>219</v>
      </c>
      <c r="C94" s="356"/>
      <c r="D94" s="356"/>
      <c r="E94" s="356"/>
      <c r="F94" s="356"/>
      <c r="G94" s="221">
        <v>1895</v>
      </c>
      <c r="H94" s="357"/>
      <c r="I94" s="358"/>
      <c r="J94" s="359"/>
      <c r="K94" s="374"/>
      <c r="L94" s="375"/>
      <c r="M94" s="375"/>
      <c r="N94" s="375"/>
      <c r="O94" s="375"/>
      <c r="P94" s="221">
        <v>1897</v>
      </c>
      <c r="Q94" s="325"/>
      <c r="R94" s="372"/>
    </row>
    <row r="95" spans="1:18" x14ac:dyDescent="0.25">
      <c r="A95" s="370"/>
      <c r="B95" s="356" t="s">
        <v>281</v>
      </c>
      <c r="C95" s="356"/>
      <c r="D95" s="356"/>
      <c r="E95" s="356"/>
      <c r="F95" s="356"/>
      <c r="G95" s="221">
        <v>1898</v>
      </c>
      <c r="H95" s="357"/>
      <c r="I95" s="358"/>
      <c r="J95" s="359"/>
      <c r="K95" s="221">
        <v>1899</v>
      </c>
      <c r="L95" s="357"/>
      <c r="M95" s="358"/>
      <c r="N95" s="358"/>
      <c r="O95" s="359"/>
      <c r="P95" s="221">
        <v>1900</v>
      </c>
      <c r="Q95" s="325"/>
      <c r="R95" s="372"/>
    </row>
    <row r="96" spans="1:18" x14ac:dyDescent="0.25">
      <c r="A96" s="370"/>
      <c r="B96" s="356" t="s">
        <v>220</v>
      </c>
      <c r="C96" s="356"/>
      <c r="D96" s="356"/>
      <c r="E96" s="356"/>
      <c r="F96" s="356"/>
      <c r="G96" s="221">
        <v>1901</v>
      </c>
      <c r="H96" s="357"/>
      <c r="I96" s="358"/>
      <c r="J96" s="359"/>
      <c r="K96" s="221">
        <v>1902</v>
      </c>
      <c r="L96" s="357"/>
      <c r="M96" s="358"/>
      <c r="N96" s="358"/>
      <c r="O96" s="359"/>
      <c r="P96" s="221">
        <v>1903</v>
      </c>
      <c r="Q96" s="325"/>
      <c r="R96" s="372"/>
    </row>
    <row r="97" spans="1:18" x14ac:dyDescent="0.25">
      <c r="A97" s="370"/>
      <c r="B97" s="356" t="s">
        <v>221</v>
      </c>
      <c r="C97" s="356"/>
      <c r="D97" s="356"/>
      <c r="E97" s="356"/>
      <c r="F97" s="356"/>
      <c r="G97" s="221">
        <v>1912</v>
      </c>
      <c r="H97" s="357"/>
      <c r="I97" s="358"/>
      <c r="J97" s="359"/>
      <c r="K97" s="225">
        <v>1918</v>
      </c>
      <c r="L97" s="357"/>
      <c r="M97" s="358"/>
      <c r="N97" s="358"/>
      <c r="O97" s="359"/>
      <c r="P97" s="224">
        <v>1913</v>
      </c>
      <c r="Q97" s="325"/>
      <c r="R97" s="373"/>
    </row>
    <row r="98" spans="1:18" x14ac:dyDescent="0.25">
      <c r="A98" s="220">
        <v>59</v>
      </c>
      <c r="B98" s="364" t="s">
        <v>222</v>
      </c>
      <c r="C98" s="364"/>
      <c r="D98" s="364"/>
      <c r="E98" s="364"/>
      <c r="F98" s="364"/>
      <c r="G98" s="221">
        <v>77</v>
      </c>
      <c r="H98" s="357"/>
      <c r="I98" s="358"/>
      <c r="J98" s="359"/>
      <c r="K98" s="221">
        <v>74</v>
      </c>
      <c r="L98" s="357"/>
      <c r="M98" s="358"/>
      <c r="N98" s="358"/>
      <c r="O98" s="359"/>
      <c r="P98" s="221">
        <v>79</v>
      </c>
      <c r="Q98" s="325"/>
      <c r="R98" s="223" t="s">
        <v>275</v>
      </c>
    </row>
    <row r="99" spans="1:18" x14ac:dyDescent="0.25">
      <c r="A99" s="220">
        <v>60</v>
      </c>
      <c r="B99" s="356" t="s">
        <v>282</v>
      </c>
      <c r="C99" s="356"/>
      <c r="D99" s="356"/>
      <c r="E99" s="356"/>
      <c r="F99" s="356"/>
      <c r="G99" s="221">
        <v>1040</v>
      </c>
      <c r="H99" s="357"/>
      <c r="I99" s="358"/>
      <c r="J99" s="359"/>
      <c r="K99" s="376"/>
      <c r="L99" s="376"/>
      <c r="M99" s="376"/>
      <c r="N99" s="376"/>
      <c r="O99" s="376"/>
      <c r="P99" s="221">
        <v>1041</v>
      </c>
      <c r="Q99" s="325"/>
      <c r="R99" s="223" t="s">
        <v>275</v>
      </c>
    </row>
    <row r="100" spans="1:18" x14ac:dyDescent="0.25">
      <c r="A100" s="220">
        <v>61</v>
      </c>
      <c r="B100" s="356" t="s">
        <v>283</v>
      </c>
      <c r="C100" s="356"/>
      <c r="D100" s="356"/>
      <c r="E100" s="356"/>
      <c r="F100" s="356"/>
      <c r="G100" s="226"/>
      <c r="H100" s="374"/>
      <c r="I100" s="375"/>
      <c r="J100" s="380"/>
      <c r="K100" s="376"/>
      <c r="L100" s="376"/>
      <c r="M100" s="376"/>
      <c r="N100" s="376"/>
      <c r="O100" s="376"/>
      <c r="P100" s="221">
        <v>1042</v>
      </c>
      <c r="Q100" s="325"/>
      <c r="R100" s="223" t="s">
        <v>275</v>
      </c>
    </row>
    <row r="101" spans="1:18" x14ac:dyDescent="0.25">
      <c r="A101" s="220">
        <v>62</v>
      </c>
      <c r="B101" s="356" t="s">
        <v>284</v>
      </c>
      <c r="C101" s="356"/>
      <c r="D101" s="356"/>
      <c r="E101" s="356"/>
      <c r="F101" s="356"/>
      <c r="G101" s="221">
        <v>824</v>
      </c>
      <c r="H101" s="357"/>
      <c r="I101" s="358"/>
      <c r="J101" s="359"/>
      <c r="K101" s="376"/>
      <c r="L101" s="376"/>
      <c r="M101" s="376"/>
      <c r="N101" s="376"/>
      <c r="O101" s="376"/>
      <c r="P101" s="221">
        <v>825</v>
      </c>
      <c r="Q101" s="325"/>
      <c r="R101" s="223" t="s">
        <v>275</v>
      </c>
    </row>
    <row r="102" spans="1:18" x14ac:dyDescent="0.25">
      <c r="A102" s="377">
        <v>63</v>
      </c>
      <c r="B102" s="363" t="s">
        <v>223</v>
      </c>
      <c r="C102" s="363"/>
      <c r="D102" s="363"/>
      <c r="E102" s="363"/>
      <c r="F102" s="363"/>
      <c r="G102" s="227"/>
      <c r="H102" s="228"/>
      <c r="I102" s="228"/>
      <c r="J102" s="228"/>
      <c r="K102" s="365"/>
      <c r="L102" s="366"/>
      <c r="M102" s="366"/>
      <c r="N102" s="366"/>
      <c r="O102" s="366"/>
      <c r="P102" s="224">
        <v>1976</v>
      </c>
      <c r="Q102" s="325"/>
      <c r="R102" s="360" t="s">
        <v>185</v>
      </c>
    </row>
    <row r="103" spans="1:18" x14ac:dyDescent="0.25">
      <c r="A103" s="378"/>
      <c r="B103" s="363" t="s">
        <v>194</v>
      </c>
      <c r="C103" s="363"/>
      <c r="D103" s="363"/>
      <c r="E103" s="363"/>
      <c r="F103" s="363"/>
      <c r="G103" s="224">
        <v>1977</v>
      </c>
      <c r="H103" s="357"/>
      <c r="I103" s="358"/>
      <c r="J103" s="359"/>
      <c r="K103" s="365"/>
      <c r="L103" s="366"/>
      <c r="M103" s="366"/>
      <c r="N103" s="366"/>
      <c r="O103" s="366"/>
      <c r="P103" s="224">
        <v>1978</v>
      </c>
      <c r="Q103" s="325"/>
      <c r="R103" s="361"/>
    </row>
    <row r="104" spans="1:18" x14ac:dyDescent="0.25">
      <c r="A104" s="379"/>
      <c r="B104" s="363" t="s">
        <v>285</v>
      </c>
      <c r="C104" s="363"/>
      <c r="D104" s="363"/>
      <c r="E104" s="363"/>
      <c r="F104" s="363"/>
      <c r="G104" s="224">
        <v>1979</v>
      </c>
      <c r="H104" s="357"/>
      <c r="I104" s="358"/>
      <c r="J104" s="359"/>
      <c r="K104" s="365"/>
      <c r="L104" s="366"/>
      <c r="M104" s="366"/>
      <c r="N104" s="366"/>
      <c r="O104" s="366"/>
      <c r="P104" s="224">
        <v>1980</v>
      </c>
      <c r="Q104" s="325"/>
      <c r="R104" s="362"/>
    </row>
    <row r="105" spans="1:18" x14ac:dyDescent="0.25">
      <c r="A105" s="220">
        <v>64</v>
      </c>
      <c r="B105" s="356" t="s">
        <v>286</v>
      </c>
      <c r="C105" s="356"/>
      <c r="D105" s="356"/>
      <c r="E105" s="356"/>
      <c r="F105" s="356"/>
      <c r="G105" s="221">
        <v>1043</v>
      </c>
      <c r="H105" s="357"/>
      <c r="I105" s="358"/>
      <c r="J105" s="359"/>
      <c r="K105" s="221">
        <v>1102</v>
      </c>
      <c r="L105" s="357"/>
      <c r="M105" s="358"/>
      <c r="N105" s="358"/>
      <c r="O105" s="359"/>
      <c r="P105" s="221">
        <v>1044</v>
      </c>
      <c r="Q105" s="325"/>
      <c r="R105" s="223" t="s">
        <v>275</v>
      </c>
    </row>
    <row r="106" spans="1:18" x14ac:dyDescent="0.25">
      <c r="A106" s="220">
        <v>65</v>
      </c>
      <c r="B106" s="356" t="s">
        <v>287</v>
      </c>
      <c r="C106" s="356"/>
      <c r="D106" s="356"/>
      <c r="E106" s="356"/>
      <c r="F106" s="356"/>
      <c r="G106" s="221">
        <v>113</v>
      </c>
      <c r="H106" s="357"/>
      <c r="I106" s="358"/>
      <c r="J106" s="359"/>
      <c r="K106" s="221">
        <v>1007</v>
      </c>
      <c r="L106" s="357"/>
      <c r="M106" s="358"/>
      <c r="N106" s="358"/>
      <c r="O106" s="359"/>
      <c r="P106" s="221">
        <v>114</v>
      </c>
      <c r="Q106" s="325"/>
      <c r="R106" s="223" t="s">
        <v>275</v>
      </c>
    </row>
    <row r="107" spans="1:18" x14ac:dyDescent="0.25">
      <c r="A107" s="220">
        <v>66</v>
      </c>
      <c r="B107" s="381" t="s">
        <v>288</v>
      </c>
      <c r="C107" s="381"/>
      <c r="D107" s="381"/>
      <c r="E107" s="381"/>
      <c r="F107" s="381"/>
      <c r="G107" s="221">
        <v>1829</v>
      </c>
      <c r="H107" s="357"/>
      <c r="I107" s="358"/>
      <c r="J107" s="359"/>
      <c r="K107" s="376"/>
      <c r="L107" s="376"/>
      <c r="M107" s="376"/>
      <c r="N107" s="376"/>
      <c r="O107" s="376"/>
      <c r="P107" s="221">
        <v>1830</v>
      </c>
      <c r="Q107" s="325"/>
      <c r="R107" s="223" t="s">
        <v>275</v>
      </c>
    </row>
    <row r="108" spans="1:18" x14ac:dyDescent="0.25">
      <c r="A108" s="220">
        <v>67</v>
      </c>
      <c r="B108" s="356" t="s">
        <v>289</v>
      </c>
      <c r="C108" s="356"/>
      <c r="D108" s="356"/>
      <c r="E108" s="356"/>
      <c r="F108" s="356"/>
      <c r="G108" s="221">
        <v>1835</v>
      </c>
      <c r="H108" s="357"/>
      <c r="I108" s="358"/>
      <c r="J108" s="359"/>
      <c r="K108" s="221">
        <v>1836</v>
      </c>
      <c r="L108" s="382"/>
      <c r="M108" s="383"/>
      <c r="N108" s="383"/>
      <c r="O108" s="384"/>
      <c r="P108" s="221">
        <v>1837</v>
      </c>
      <c r="Q108" s="325"/>
      <c r="R108" s="223" t="s">
        <v>275</v>
      </c>
    </row>
    <row r="109" spans="1:18" x14ac:dyDescent="0.25">
      <c r="A109" s="220">
        <v>68</v>
      </c>
      <c r="B109" s="356" t="s">
        <v>290</v>
      </c>
      <c r="C109" s="356"/>
      <c r="D109" s="356"/>
      <c r="E109" s="356"/>
      <c r="F109" s="356"/>
      <c r="G109" s="221">
        <v>908</v>
      </c>
      <c r="H109" s="357"/>
      <c r="I109" s="358"/>
      <c r="J109" s="359"/>
      <c r="K109" s="376"/>
      <c r="L109" s="376"/>
      <c r="M109" s="376"/>
      <c r="N109" s="376"/>
      <c r="O109" s="376"/>
      <c r="P109" s="221">
        <v>909</v>
      </c>
      <c r="Q109" s="325"/>
      <c r="R109" s="223" t="s">
        <v>275</v>
      </c>
    </row>
    <row r="110" spans="1:18" x14ac:dyDescent="0.25">
      <c r="A110" s="220">
        <v>69</v>
      </c>
      <c r="B110" s="356" t="s">
        <v>291</v>
      </c>
      <c r="C110" s="356"/>
      <c r="D110" s="356"/>
      <c r="E110" s="356"/>
      <c r="F110" s="356"/>
      <c r="G110" s="221">
        <v>951</v>
      </c>
      <c r="H110" s="357"/>
      <c r="I110" s="358"/>
      <c r="J110" s="359"/>
      <c r="K110" s="376"/>
      <c r="L110" s="376"/>
      <c r="M110" s="376"/>
      <c r="N110" s="376"/>
      <c r="O110" s="376"/>
      <c r="P110" s="221">
        <v>952</v>
      </c>
      <c r="Q110" s="325"/>
      <c r="R110" s="223" t="s">
        <v>275</v>
      </c>
    </row>
    <row r="111" spans="1:18" x14ac:dyDescent="0.25">
      <c r="A111" s="220">
        <v>70</v>
      </c>
      <c r="B111" s="356" t="s">
        <v>292</v>
      </c>
      <c r="C111" s="356"/>
      <c r="D111" s="356"/>
      <c r="E111" s="356"/>
      <c r="F111" s="356"/>
      <c r="G111" s="221">
        <v>753</v>
      </c>
      <c r="H111" s="357"/>
      <c r="I111" s="358"/>
      <c r="J111" s="359"/>
      <c r="K111" s="221">
        <v>754</v>
      </c>
      <c r="L111" s="357"/>
      <c r="M111" s="358"/>
      <c r="N111" s="358"/>
      <c r="O111" s="359"/>
      <c r="P111" s="221">
        <v>755</v>
      </c>
      <c r="Q111" s="325"/>
      <c r="R111" s="223" t="s">
        <v>275</v>
      </c>
    </row>
    <row r="112" spans="1:18" x14ac:dyDescent="0.25">
      <c r="A112" s="220">
        <v>71</v>
      </c>
      <c r="B112" s="356" t="s">
        <v>293</v>
      </c>
      <c r="C112" s="356"/>
      <c r="D112" s="356"/>
      <c r="E112" s="356"/>
      <c r="F112" s="356"/>
      <c r="G112" s="221">
        <v>133</v>
      </c>
      <c r="H112" s="357"/>
      <c r="I112" s="358"/>
      <c r="J112" s="359"/>
      <c r="K112" s="221">
        <v>138</v>
      </c>
      <c r="L112" s="357"/>
      <c r="M112" s="358"/>
      <c r="N112" s="358"/>
      <c r="O112" s="359"/>
      <c r="P112" s="221">
        <v>134</v>
      </c>
      <c r="Q112" s="325"/>
      <c r="R112" s="223" t="s">
        <v>275</v>
      </c>
    </row>
    <row r="113" spans="1:18" x14ac:dyDescent="0.25">
      <c r="A113" s="220">
        <v>72</v>
      </c>
      <c r="B113" s="356" t="s">
        <v>294</v>
      </c>
      <c r="C113" s="356"/>
      <c r="D113" s="356"/>
      <c r="E113" s="356"/>
      <c r="F113" s="356"/>
      <c r="G113" s="221">
        <v>32</v>
      </c>
      <c r="H113" s="357"/>
      <c r="I113" s="358"/>
      <c r="J113" s="359"/>
      <c r="K113" s="221">
        <v>76</v>
      </c>
      <c r="L113" s="357"/>
      <c r="M113" s="358"/>
      <c r="N113" s="358"/>
      <c r="O113" s="359"/>
      <c r="P113" s="221">
        <v>34</v>
      </c>
      <c r="Q113" s="325"/>
      <c r="R113" s="223" t="s">
        <v>275</v>
      </c>
    </row>
    <row r="114" spans="1:18" x14ac:dyDescent="0.25">
      <c r="A114" s="220">
        <v>73</v>
      </c>
      <c r="B114" s="356" t="s">
        <v>295</v>
      </c>
      <c r="C114" s="356"/>
      <c r="D114" s="356"/>
      <c r="E114" s="356"/>
      <c r="F114" s="356"/>
      <c r="G114" s="221">
        <v>1643</v>
      </c>
      <c r="H114" s="357"/>
      <c r="I114" s="358"/>
      <c r="J114" s="359"/>
      <c r="K114" s="376"/>
      <c r="L114" s="376"/>
      <c r="M114" s="376"/>
      <c r="N114" s="376"/>
      <c r="O114" s="376"/>
      <c r="P114" s="221">
        <v>1644</v>
      </c>
      <c r="Q114" s="325"/>
      <c r="R114" s="223" t="s">
        <v>275</v>
      </c>
    </row>
    <row r="115" spans="1:18" x14ac:dyDescent="0.25">
      <c r="A115" s="220">
        <v>74</v>
      </c>
      <c r="B115" s="393" t="s">
        <v>224</v>
      </c>
      <c r="C115" s="393"/>
      <c r="D115" s="393"/>
      <c r="E115" s="393"/>
      <c r="F115" s="393"/>
      <c r="G115" s="393"/>
      <c r="H115" s="393"/>
      <c r="I115" s="393"/>
      <c r="J115" s="393"/>
      <c r="K115" s="393"/>
      <c r="L115" s="393"/>
      <c r="M115" s="393"/>
      <c r="N115" s="393"/>
      <c r="O115" s="393"/>
      <c r="P115" s="229">
        <v>911</v>
      </c>
      <c r="Q115" s="325"/>
      <c r="R115" s="223" t="s">
        <v>275</v>
      </c>
    </row>
    <row r="116" spans="1:18" x14ac:dyDescent="0.25">
      <c r="A116" s="220">
        <v>75</v>
      </c>
      <c r="B116" s="393" t="s">
        <v>225</v>
      </c>
      <c r="C116" s="393"/>
      <c r="D116" s="393"/>
      <c r="E116" s="393"/>
      <c r="F116" s="393"/>
      <c r="G116" s="393"/>
      <c r="H116" s="393"/>
      <c r="I116" s="393"/>
      <c r="J116" s="393"/>
      <c r="K116" s="393"/>
      <c r="L116" s="393"/>
      <c r="M116" s="393"/>
      <c r="N116" s="393"/>
      <c r="O116" s="393"/>
      <c r="P116" s="229">
        <v>913</v>
      </c>
      <c r="Q116" s="325"/>
      <c r="R116" s="223" t="s">
        <v>275</v>
      </c>
    </row>
    <row r="117" spans="1:18" x14ac:dyDescent="0.25">
      <c r="A117" s="220">
        <v>76</v>
      </c>
      <c r="B117" s="393" t="s">
        <v>226</v>
      </c>
      <c r="C117" s="393"/>
      <c r="D117" s="393"/>
      <c r="E117" s="393"/>
      <c r="F117" s="393"/>
      <c r="G117" s="393"/>
      <c r="H117" s="393"/>
      <c r="I117" s="393"/>
      <c r="J117" s="393"/>
      <c r="K117" s="393"/>
      <c r="L117" s="393"/>
      <c r="M117" s="393"/>
      <c r="N117" s="393"/>
      <c r="O117" s="393"/>
      <c r="P117" s="229">
        <v>923</v>
      </c>
      <c r="Q117" s="325"/>
      <c r="R117" s="223" t="s">
        <v>275</v>
      </c>
    </row>
    <row r="118" spans="1:18" x14ac:dyDescent="0.25">
      <c r="A118" s="220">
        <v>77</v>
      </c>
      <c r="B118" s="393" t="s">
        <v>227</v>
      </c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229">
        <v>924</v>
      </c>
      <c r="Q118" s="325"/>
      <c r="R118" s="223" t="s">
        <v>275</v>
      </c>
    </row>
    <row r="119" spans="1:18" x14ac:dyDescent="0.25">
      <c r="A119" s="220">
        <v>78</v>
      </c>
      <c r="B119" s="393" t="s">
        <v>228</v>
      </c>
      <c r="C119" s="393"/>
      <c r="D119" s="393"/>
      <c r="E119" s="393"/>
      <c r="F119" s="393"/>
      <c r="G119" s="393"/>
      <c r="H119" s="393"/>
      <c r="I119" s="393"/>
      <c r="J119" s="393"/>
      <c r="K119" s="393"/>
      <c r="L119" s="393"/>
      <c r="M119" s="393"/>
      <c r="N119" s="393"/>
      <c r="O119" s="393"/>
      <c r="P119" s="229">
        <v>1051</v>
      </c>
      <c r="Q119" s="325"/>
      <c r="R119" s="223" t="s">
        <v>275</v>
      </c>
    </row>
    <row r="120" spans="1:18" x14ac:dyDescent="0.25">
      <c r="A120" s="220">
        <v>79</v>
      </c>
      <c r="B120" s="393" t="s">
        <v>229</v>
      </c>
      <c r="C120" s="393"/>
      <c r="D120" s="393"/>
      <c r="E120" s="393"/>
      <c r="F120" s="393"/>
      <c r="G120" s="393"/>
      <c r="H120" s="393"/>
      <c r="I120" s="393"/>
      <c r="J120" s="393"/>
      <c r="K120" s="393"/>
      <c r="L120" s="393"/>
      <c r="M120" s="393"/>
      <c r="N120" s="393"/>
      <c r="O120" s="393"/>
      <c r="P120" s="229">
        <v>1052</v>
      </c>
      <c r="Q120" s="325"/>
      <c r="R120" s="223" t="s">
        <v>275</v>
      </c>
    </row>
    <row r="121" spans="1:18" x14ac:dyDescent="0.25">
      <c r="A121" s="220">
        <v>80</v>
      </c>
      <c r="B121" s="385" t="s">
        <v>230</v>
      </c>
      <c r="C121" s="385"/>
      <c r="D121" s="385"/>
      <c r="E121" s="385"/>
      <c r="F121" s="385"/>
      <c r="G121" s="385"/>
      <c r="H121" s="385"/>
      <c r="I121" s="385"/>
      <c r="J121" s="385"/>
      <c r="K121" s="385"/>
      <c r="L121" s="385"/>
      <c r="M121" s="385"/>
      <c r="N121" s="385"/>
      <c r="O121" s="385"/>
      <c r="P121" s="229">
        <v>21</v>
      </c>
      <c r="Q121" s="325"/>
      <c r="R121" s="223" t="s">
        <v>275</v>
      </c>
    </row>
    <row r="122" spans="1:18" x14ac:dyDescent="0.25">
      <c r="A122" s="220">
        <v>81</v>
      </c>
      <c r="B122" s="385" t="s">
        <v>231</v>
      </c>
      <c r="C122" s="385"/>
      <c r="D122" s="385"/>
      <c r="E122" s="385"/>
      <c r="F122" s="385"/>
      <c r="G122" s="385"/>
      <c r="H122" s="385"/>
      <c r="I122" s="385"/>
      <c r="J122" s="385"/>
      <c r="K122" s="385"/>
      <c r="L122" s="385"/>
      <c r="M122" s="385"/>
      <c r="N122" s="385"/>
      <c r="O122" s="385"/>
      <c r="P122" s="229">
        <v>43</v>
      </c>
      <c r="Q122" s="325"/>
      <c r="R122" s="223" t="s">
        <v>275</v>
      </c>
    </row>
    <row r="123" spans="1:18" x14ac:dyDescent="0.25">
      <c r="A123" s="220">
        <v>82</v>
      </c>
      <c r="B123" s="385" t="s">
        <v>232</v>
      </c>
      <c r="C123" s="385"/>
      <c r="D123" s="385"/>
      <c r="E123" s="385"/>
      <c r="F123" s="385"/>
      <c r="G123" s="385"/>
      <c r="H123" s="385"/>
      <c r="I123" s="385"/>
      <c r="J123" s="385"/>
      <c r="K123" s="385"/>
      <c r="L123" s="385"/>
      <c r="M123" s="385"/>
      <c r="N123" s="385"/>
      <c r="O123" s="385"/>
      <c r="P123" s="221">
        <v>767</v>
      </c>
      <c r="Q123" s="325"/>
      <c r="R123" s="223" t="s">
        <v>275</v>
      </c>
    </row>
    <row r="124" spans="1:18" x14ac:dyDescent="0.25">
      <c r="A124" s="220">
        <v>83</v>
      </c>
      <c r="B124" s="386" t="s">
        <v>233</v>
      </c>
      <c r="C124" s="386"/>
      <c r="D124" s="386"/>
      <c r="E124" s="386"/>
      <c r="F124" s="386"/>
      <c r="G124" s="386"/>
      <c r="H124" s="386"/>
      <c r="I124" s="386"/>
      <c r="J124" s="386"/>
      <c r="K124" s="386"/>
      <c r="L124" s="386"/>
      <c r="M124" s="386"/>
      <c r="N124" s="386"/>
      <c r="O124" s="386"/>
      <c r="P124" s="229">
        <v>862</v>
      </c>
      <c r="Q124" s="325"/>
      <c r="R124" s="223" t="s">
        <v>275</v>
      </c>
    </row>
    <row r="125" spans="1:18" x14ac:dyDescent="0.25">
      <c r="A125" s="542" t="s">
        <v>296</v>
      </c>
      <c r="B125" s="543"/>
      <c r="C125" s="543"/>
      <c r="D125" s="543"/>
      <c r="E125" s="543"/>
      <c r="F125" s="543"/>
      <c r="G125" s="543"/>
      <c r="H125" s="543"/>
      <c r="I125" s="543"/>
      <c r="J125" s="543"/>
      <c r="K125" s="543"/>
      <c r="L125" s="543"/>
      <c r="M125" s="543"/>
      <c r="N125" s="543"/>
      <c r="O125" s="543"/>
      <c r="P125" s="543"/>
      <c r="Q125" s="543"/>
      <c r="R125" s="544"/>
    </row>
    <row r="126" spans="1:18" x14ac:dyDescent="0.25">
      <c r="A126" s="390" t="s">
        <v>297</v>
      </c>
      <c r="B126" s="391"/>
      <c r="C126" s="391"/>
      <c r="D126" s="391"/>
      <c r="E126" s="391"/>
      <c r="F126" s="391"/>
      <c r="G126" s="391"/>
      <c r="H126" s="391"/>
      <c r="I126" s="391"/>
      <c r="J126" s="391"/>
      <c r="K126" s="391"/>
      <c r="L126" s="391"/>
      <c r="M126" s="391"/>
      <c r="N126" s="391"/>
      <c r="O126" s="391"/>
      <c r="P126" s="391"/>
      <c r="Q126" s="391"/>
      <c r="R126" s="392"/>
    </row>
    <row r="127" spans="1:18" x14ac:dyDescent="0.25">
      <c r="A127" s="230">
        <v>84</v>
      </c>
      <c r="B127" s="394" t="s">
        <v>298</v>
      </c>
      <c r="C127" s="395"/>
      <c r="D127" s="395"/>
      <c r="E127" s="395"/>
      <c r="F127" s="396"/>
      <c r="G127" s="231">
        <v>51</v>
      </c>
      <c r="H127" s="397"/>
      <c r="I127" s="398"/>
      <c r="J127" s="398"/>
      <c r="K127" s="231">
        <v>63</v>
      </c>
      <c r="L127" s="397"/>
      <c r="M127" s="398"/>
      <c r="N127" s="398"/>
      <c r="O127" s="398"/>
      <c r="P127" s="231">
        <v>71</v>
      </c>
      <c r="Q127" s="311"/>
      <c r="R127" s="232" t="s">
        <v>299</v>
      </c>
    </row>
    <row r="128" spans="1:18" x14ac:dyDescent="0.25">
      <c r="A128" s="399">
        <v>85</v>
      </c>
      <c r="B128" s="394" t="s">
        <v>235</v>
      </c>
      <c r="C128" s="395"/>
      <c r="D128" s="395"/>
      <c r="E128" s="395"/>
      <c r="F128" s="395"/>
      <c r="G128" s="395"/>
      <c r="H128" s="395"/>
      <c r="I128" s="395"/>
      <c r="J128" s="395"/>
      <c r="K128" s="395"/>
      <c r="L128" s="395"/>
      <c r="M128" s="395"/>
      <c r="N128" s="395"/>
      <c r="O128" s="395"/>
      <c r="P128" s="231">
        <v>36</v>
      </c>
      <c r="Q128" s="311"/>
      <c r="R128" s="232" t="s">
        <v>299</v>
      </c>
    </row>
    <row r="129" spans="1:18" x14ac:dyDescent="0.25">
      <c r="A129" s="400"/>
      <c r="B129" s="394" t="s">
        <v>300</v>
      </c>
      <c r="C129" s="395"/>
      <c r="D129" s="395"/>
      <c r="E129" s="395"/>
      <c r="F129" s="395"/>
      <c r="G129" s="395"/>
      <c r="H129" s="395"/>
      <c r="I129" s="395"/>
      <c r="J129" s="395"/>
      <c r="K129" s="395"/>
      <c r="L129" s="395"/>
      <c r="M129" s="395"/>
      <c r="N129" s="395"/>
      <c r="O129" s="395"/>
      <c r="P129" s="231">
        <v>1904</v>
      </c>
      <c r="Q129" s="311"/>
      <c r="R129" s="232" t="s">
        <v>299</v>
      </c>
    </row>
    <row r="130" spans="1:18" x14ac:dyDescent="0.25">
      <c r="A130" s="400"/>
      <c r="B130" s="394" t="s">
        <v>158</v>
      </c>
      <c r="C130" s="395"/>
      <c r="D130" s="395"/>
      <c r="E130" s="395"/>
      <c r="F130" s="395"/>
      <c r="G130" s="395"/>
      <c r="H130" s="395"/>
      <c r="I130" s="395"/>
      <c r="J130" s="395"/>
      <c r="K130" s="395"/>
      <c r="L130" s="395"/>
      <c r="M130" s="395"/>
      <c r="N130" s="395"/>
      <c r="O130" s="395"/>
      <c r="P130" s="231">
        <v>1905</v>
      </c>
      <c r="Q130" s="311"/>
      <c r="R130" s="232" t="s">
        <v>299</v>
      </c>
    </row>
    <row r="131" spans="1:18" x14ac:dyDescent="0.25">
      <c r="A131" s="400"/>
      <c r="B131" s="394" t="s">
        <v>159</v>
      </c>
      <c r="C131" s="395"/>
      <c r="D131" s="395"/>
      <c r="E131" s="395"/>
      <c r="F131" s="395"/>
      <c r="G131" s="395"/>
      <c r="H131" s="395"/>
      <c r="I131" s="395"/>
      <c r="J131" s="395"/>
      <c r="K131" s="395"/>
      <c r="L131" s="395"/>
      <c r="M131" s="395"/>
      <c r="N131" s="395"/>
      <c r="O131" s="395"/>
      <c r="P131" s="231">
        <v>1906</v>
      </c>
      <c r="Q131" s="311"/>
      <c r="R131" s="232" t="s">
        <v>299</v>
      </c>
    </row>
    <row r="132" spans="1:18" x14ac:dyDescent="0.25">
      <c r="A132" s="401"/>
      <c r="B132" s="402" t="s">
        <v>301</v>
      </c>
      <c r="C132" s="403"/>
      <c r="D132" s="403"/>
      <c r="E132" s="403"/>
      <c r="F132" s="403"/>
      <c r="G132" s="403"/>
      <c r="H132" s="403"/>
      <c r="I132" s="403"/>
      <c r="J132" s="403"/>
      <c r="K132" s="403"/>
      <c r="L132" s="403"/>
      <c r="M132" s="403"/>
      <c r="N132" s="403"/>
      <c r="O132" s="403"/>
      <c r="P132" s="231">
        <v>1916</v>
      </c>
      <c r="Q132" s="311"/>
      <c r="R132" s="232" t="s">
        <v>299</v>
      </c>
    </row>
    <row r="133" spans="1:18" x14ac:dyDescent="0.25">
      <c r="A133" s="230">
        <v>86</v>
      </c>
      <c r="B133" s="402" t="s">
        <v>236</v>
      </c>
      <c r="C133" s="403"/>
      <c r="D133" s="403"/>
      <c r="E133" s="403"/>
      <c r="F133" s="403"/>
      <c r="G133" s="403"/>
      <c r="H133" s="403"/>
      <c r="I133" s="403"/>
      <c r="J133" s="403"/>
      <c r="K133" s="403"/>
      <c r="L133" s="403"/>
      <c r="M133" s="403"/>
      <c r="N133" s="403"/>
      <c r="O133" s="403"/>
      <c r="P133" s="231">
        <v>848</v>
      </c>
      <c r="Q133" s="311"/>
      <c r="R133" s="232" t="s">
        <v>299</v>
      </c>
    </row>
    <row r="134" spans="1:18" x14ac:dyDescent="0.25">
      <c r="A134" s="230">
        <v>87</v>
      </c>
      <c r="B134" s="402" t="s">
        <v>237</v>
      </c>
      <c r="C134" s="403"/>
      <c r="D134" s="403"/>
      <c r="E134" s="403"/>
      <c r="F134" s="403"/>
      <c r="G134" s="403"/>
      <c r="H134" s="403"/>
      <c r="I134" s="403"/>
      <c r="J134" s="403"/>
      <c r="K134" s="403"/>
      <c r="L134" s="403"/>
      <c r="M134" s="403"/>
      <c r="N134" s="403"/>
      <c r="O134" s="403"/>
      <c r="P134" s="231">
        <v>82</v>
      </c>
      <c r="Q134" s="311"/>
      <c r="R134" s="232" t="s">
        <v>299</v>
      </c>
    </row>
    <row r="135" spans="1:18" x14ac:dyDescent="0.25">
      <c r="A135" s="230">
        <v>88</v>
      </c>
      <c r="B135" s="402" t="s">
        <v>238</v>
      </c>
      <c r="C135" s="403"/>
      <c r="D135" s="403"/>
      <c r="E135" s="403"/>
      <c r="F135" s="403"/>
      <c r="G135" s="403"/>
      <c r="H135" s="403"/>
      <c r="I135" s="403"/>
      <c r="J135" s="403"/>
      <c r="K135" s="403"/>
      <c r="L135" s="403"/>
      <c r="M135" s="403"/>
      <c r="N135" s="403"/>
      <c r="O135" s="403"/>
      <c r="P135" s="231">
        <v>1123</v>
      </c>
      <c r="Q135" s="311"/>
      <c r="R135" s="232" t="s">
        <v>299</v>
      </c>
    </row>
    <row r="136" spans="1:18" x14ac:dyDescent="0.25">
      <c r="A136" s="230">
        <v>89</v>
      </c>
      <c r="B136" s="402" t="s">
        <v>239</v>
      </c>
      <c r="C136" s="403"/>
      <c r="D136" s="403"/>
      <c r="E136" s="403"/>
      <c r="F136" s="403"/>
      <c r="G136" s="403"/>
      <c r="H136" s="403"/>
      <c r="I136" s="403"/>
      <c r="J136" s="403"/>
      <c r="K136" s="403"/>
      <c r="L136" s="403"/>
      <c r="M136" s="403"/>
      <c r="N136" s="403"/>
      <c r="O136" s="403"/>
      <c r="P136" s="231">
        <v>83</v>
      </c>
      <c r="Q136" s="311"/>
      <c r="R136" s="232" t="s">
        <v>299</v>
      </c>
    </row>
    <row r="137" spans="1:18" x14ac:dyDescent="0.25">
      <c r="A137" s="230">
        <v>90</v>
      </c>
      <c r="B137" s="402" t="s">
        <v>240</v>
      </c>
      <c r="C137" s="403"/>
      <c r="D137" s="403"/>
      <c r="E137" s="403"/>
      <c r="F137" s="403"/>
      <c r="G137" s="403"/>
      <c r="H137" s="403"/>
      <c r="I137" s="403"/>
      <c r="J137" s="403"/>
      <c r="K137" s="403"/>
      <c r="L137" s="403"/>
      <c r="M137" s="403"/>
      <c r="N137" s="403"/>
      <c r="O137" s="403"/>
      <c r="P137" s="231">
        <v>173</v>
      </c>
      <c r="Q137" s="311"/>
      <c r="R137" s="232" t="s">
        <v>299</v>
      </c>
    </row>
    <row r="138" spans="1:18" x14ac:dyDescent="0.25">
      <c r="A138" s="230">
        <v>91</v>
      </c>
      <c r="B138" s="402" t="s">
        <v>241</v>
      </c>
      <c r="C138" s="403"/>
      <c r="D138" s="403"/>
      <c r="E138" s="403"/>
      <c r="F138" s="403"/>
      <c r="G138" s="403"/>
      <c r="H138" s="403"/>
      <c r="I138" s="403"/>
      <c r="J138" s="403"/>
      <c r="K138" s="403"/>
      <c r="L138" s="403"/>
      <c r="M138" s="403"/>
      <c r="N138" s="403"/>
      <c r="O138" s="403"/>
      <c r="P138" s="233">
        <v>198</v>
      </c>
      <c r="Q138" s="311"/>
      <c r="R138" s="232" t="s">
        <v>299</v>
      </c>
    </row>
    <row r="139" spans="1:18" x14ac:dyDescent="0.25">
      <c r="A139" s="230">
        <v>92</v>
      </c>
      <c r="B139" s="402" t="s">
        <v>242</v>
      </c>
      <c r="C139" s="403"/>
      <c r="D139" s="403"/>
      <c r="E139" s="403"/>
      <c r="F139" s="403"/>
      <c r="G139" s="403"/>
      <c r="H139" s="403"/>
      <c r="I139" s="403"/>
      <c r="J139" s="403"/>
      <c r="K139" s="403"/>
      <c r="L139" s="403"/>
      <c r="M139" s="403"/>
      <c r="N139" s="403"/>
      <c r="O139" s="403"/>
      <c r="P139" s="231">
        <v>54</v>
      </c>
      <c r="Q139" s="311"/>
      <c r="R139" s="232" t="s">
        <v>299</v>
      </c>
    </row>
    <row r="140" spans="1:18" x14ac:dyDescent="0.25">
      <c r="A140" s="230">
        <v>93</v>
      </c>
      <c r="B140" s="402" t="s">
        <v>243</v>
      </c>
      <c r="C140" s="403"/>
      <c r="D140" s="403"/>
      <c r="E140" s="403"/>
      <c r="F140" s="403"/>
      <c r="G140" s="403"/>
      <c r="H140" s="403"/>
      <c r="I140" s="403"/>
      <c r="J140" s="403"/>
      <c r="K140" s="403"/>
      <c r="L140" s="403"/>
      <c r="M140" s="403"/>
      <c r="N140" s="403"/>
      <c r="O140" s="403"/>
      <c r="P140" s="231">
        <v>832</v>
      </c>
      <c r="Q140" s="311"/>
      <c r="R140" s="232" t="s">
        <v>299</v>
      </c>
    </row>
    <row r="141" spans="1:18" x14ac:dyDescent="0.25">
      <c r="A141" s="230">
        <v>94</v>
      </c>
      <c r="B141" s="402" t="s">
        <v>244</v>
      </c>
      <c r="C141" s="403"/>
      <c r="D141" s="403"/>
      <c r="E141" s="403"/>
      <c r="F141" s="403"/>
      <c r="G141" s="403"/>
      <c r="H141" s="403"/>
      <c r="I141" s="403"/>
      <c r="J141" s="403"/>
      <c r="K141" s="403"/>
      <c r="L141" s="403"/>
      <c r="M141" s="403"/>
      <c r="N141" s="403"/>
      <c r="O141" s="403"/>
      <c r="P141" s="231">
        <v>1907</v>
      </c>
      <c r="Q141" s="311"/>
      <c r="R141" s="232" t="s">
        <v>299</v>
      </c>
    </row>
    <row r="142" spans="1:18" x14ac:dyDescent="0.25">
      <c r="A142" s="230">
        <v>95</v>
      </c>
      <c r="B142" s="402" t="s">
        <v>245</v>
      </c>
      <c r="C142" s="403"/>
      <c r="D142" s="403"/>
      <c r="E142" s="403"/>
      <c r="F142" s="403"/>
      <c r="G142" s="403"/>
      <c r="H142" s="403"/>
      <c r="I142" s="403"/>
      <c r="J142" s="403"/>
      <c r="K142" s="403"/>
      <c r="L142" s="403"/>
      <c r="M142" s="403"/>
      <c r="N142" s="403"/>
      <c r="O142" s="403"/>
      <c r="P142" s="231">
        <v>833</v>
      </c>
      <c r="Q142" s="311"/>
      <c r="R142" s="232" t="s">
        <v>299</v>
      </c>
    </row>
    <row r="143" spans="1:18" x14ac:dyDescent="0.25">
      <c r="A143" s="230">
        <v>96</v>
      </c>
      <c r="B143" s="402" t="s">
        <v>246</v>
      </c>
      <c r="C143" s="403"/>
      <c r="D143" s="403"/>
      <c r="E143" s="403"/>
      <c r="F143" s="403"/>
      <c r="G143" s="403"/>
      <c r="H143" s="403"/>
      <c r="I143" s="403"/>
      <c r="J143" s="403"/>
      <c r="K143" s="403"/>
      <c r="L143" s="403"/>
      <c r="M143" s="403"/>
      <c r="N143" s="403"/>
      <c r="O143" s="403"/>
      <c r="P143" s="231">
        <v>1908</v>
      </c>
      <c r="Q143" s="311"/>
      <c r="R143" s="232" t="s">
        <v>299</v>
      </c>
    </row>
    <row r="144" spans="1:18" x14ac:dyDescent="0.25">
      <c r="A144" s="234">
        <v>97</v>
      </c>
      <c r="B144" s="404" t="s">
        <v>302</v>
      </c>
      <c r="C144" s="405"/>
      <c r="D144" s="405"/>
      <c r="E144" s="235">
        <v>912</v>
      </c>
      <c r="F144" s="236"/>
      <c r="G144" s="237"/>
      <c r="H144" s="404" t="s">
        <v>303</v>
      </c>
      <c r="I144" s="405"/>
      <c r="J144" s="405"/>
      <c r="K144" s="238">
        <v>167</v>
      </c>
      <c r="L144" s="406"/>
      <c r="M144" s="407"/>
      <c r="N144" s="407"/>
      <c r="O144" s="407"/>
      <c r="P144" s="238">
        <v>747</v>
      </c>
      <c r="Q144" s="311"/>
      <c r="R144" s="239" t="s">
        <v>304</v>
      </c>
    </row>
    <row r="145" spans="1:18" x14ac:dyDescent="0.25">
      <c r="A145" s="230">
        <v>97</v>
      </c>
      <c r="B145" s="402" t="s">
        <v>195</v>
      </c>
      <c r="C145" s="403"/>
      <c r="D145" s="403"/>
      <c r="E145" s="240">
        <v>119</v>
      </c>
      <c r="F145" s="241"/>
      <c r="G145" s="242"/>
      <c r="H145" s="402" t="s">
        <v>305</v>
      </c>
      <c r="I145" s="403"/>
      <c r="J145" s="403"/>
      <c r="K145" s="231">
        <v>116</v>
      </c>
      <c r="L145" s="556">
        <f>+Q79</f>
        <v>-2947951.92</v>
      </c>
      <c r="M145" s="557"/>
      <c r="N145" s="557"/>
      <c r="O145" s="557"/>
      <c r="P145" s="231">
        <v>757</v>
      </c>
      <c r="Q145" s="311">
        <f>+L145</f>
        <v>-2947951.92</v>
      </c>
      <c r="R145" s="232" t="s">
        <v>299</v>
      </c>
    </row>
    <row r="146" spans="1:18" x14ac:dyDescent="0.25">
      <c r="A146" s="230">
        <v>98</v>
      </c>
      <c r="B146" s="402" t="s">
        <v>247</v>
      </c>
      <c r="C146" s="403"/>
      <c r="D146" s="403"/>
      <c r="E146" s="403"/>
      <c r="F146" s="403"/>
      <c r="G146" s="403"/>
      <c r="H146" s="403"/>
      <c r="I146" s="403"/>
      <c r="J146" s="403"/>
      <c r="K146" s="403"/>
      <c r="L146" s="403"/>
      <c r="M146" s="403"/>
      <c r="N146" s="403"/>
      <c r="O146" s="403"/>
      <c r="P146" s="231">
        <v>58</v>
      </c>
      <c r="Q146" s="311"/>
      <c r="R146" s="232" t="s">
        <v>299</v>
      </c>
    </row>
    <row r="147" spans="1:18" x14ac:dyDescent="0.25">
      <c r="A147" s="230">
        <v>99</v>
      </c>
      <c r="B147" s="402" t="s">
        <v>248</v>
      </c>
      <c r="C147" s="403"/>
      <c r="D147" s="403"/>
      <c r="E147" s="403"/>
      <c r="F147" s="403"/>
      <c r="G147" s="403"/>
      <c r="H147" s="403"/>
      <c r="I147" s="403"/>
      <c r="J147" s="403"/>
      <c r="K147" s="403"/>
      <c r="L147" s="403"/>
      <c r="M147" s="403"/>
      <c r="N147" s="403"/>
      <c r="O147" s="403"/>
      <c r="P147" s="231">
        <v>870</v>
      </c>
      <c r="Q147" s="311"/>
      <c r="R147" s="232" t="s">
        <v>299</v>
      </c>
    </row>
    <row r="148" spans="1:18" x14ac:dyDescent="0.25">
      <c r="A148" s="230">
        <v>100</v>
      </c>
      <c r="B148" s="402" t="s">
        <v>249</v>
      </c>
      <c r="C148" s="403"/>
      <c r="D148" s="403"/>
      <c r="E148" s="403"/>
      <c r="F148" s="403"/>
      <c r="G148" s="403"/>
      <c r="H148" s="403"/>
      <c r="I148" s="403"/>
      <c r="J148" s="403"/>
      <c r="K148" s="403"/>
      <c r="L148" s="403"/>
      <c r="M148" s="403"/>
      <c r="N148" s="403"/>
      <c r="O148" s="403"/>
      <c r="P148" s="231">
        <v>1645</v>
      </c>
      <c r="Q148" s="311"/>
      <c r="R148" s="232" t="s">
        <v>299</v>
      </c>
    </row>
    <row r="149" spans="1:18" x14ac:dyDescent="0.25">
      <c r="A149" s="230">
        <v>101</v>
      </c>
      <c r="B149" s="402" t="s">
        <v>250</v>
      </c>
      <c r="C149" s="403"/>
      <c r="D149" s="403"/>
      <c r="E149" s="403"/>
      <c r="F149" s="403"/>
      <c r="G149" s="403"/>
      <c r="H149" s="403"/>
      <c r="I149" s="403"/>
      <c r="J149" s="403"/>
      <c r="K149" s="403"/>
      <c r="L149" s="403"/>
      <c r="M149" s="403"/>
      <c r="N149" s="403"/>
      <c r="O149" s="403"/>
      <c r="P149" s="231">
        <v>181</v>
      </c>
      <c r="Q149" s="311"/>
      <c r="R149" s="232" t="s">
        <v>299</v>
      </c>
    </row>
    <row r="150" spans="1:18" x14ac:dyDescent="0.25">
      <c r="A150" s="230">
        <v>102</v>
      </c>
      <c r="B150" s="402" t="s">
        <v>251</v>
      </c>
      <c r="C150" s="403"/>
      <c r="D150" s="403"/>
      <c r="E150" s="403"/>
      <c r="F150" s="403"/>
      <c r="G150" s="403"/>
      <c r="H150" s="403"/>
      <c r="I150" s="403"/>
      <c r="J150" s="403"/>
      <c r="K150" s="403"/>
      <c r="L150" s="403"/>
      <c r="M150" s="403"/>
      <c r="N150" s="403"/>
      <c r="O150" s="403"/>
      <c r="P150" s="231">
        <v>881</v>
      </c>
      <c r="Q150" s="311"/>
      <c r="R150" s="232" t="s">
        <v>299</v>
      </c>
    </row>
    <row r="151" spans="1:18" x14ac:dyDescent="0.25">
      <c r="A151" s="230">
        <v>103</v>
      </c>
      <c r="B151" s="402" t="s">
        <v>252</v>
      </c>
      <c r="C151" s="403"/>
      <c r="D151" s="403"/>
      <c r="E151" s="403"/>
      <c r="F151" s="403"/>
      <c r="G151" s="403"/>
      <c r="H151" s="403"/>
      <c r="I151" s="403"/>
      <c r="J151" s="403"/>
      <c r="K151" s="403"/>
      <c r="L151" s="403"/>
      <c r="M151" s="403"/>
      <c r="N151" s="403"/>
      <c r="O151" s="403"/>
      <c r="P151" s="231">
        <v>1646</v>
      </c>
      <c r="Q151" s="311"/>
      <c r="R151" s="232" t="s">
        <v>299</v>
      </c>
    </row>
    <row r="152" spans="1:18" x14ac:dyDescent="0.25">
      <c r="A152" s="230">
        <v>104</v>
      </c>
      <c r="B152" s="402" t="s">
        <v>253</v>
      </c>
      <c r="C152" s="403"/>
      <c r="D152" s="403"/>
      <c r="E152" s="403"/>
      <c r="F152" s="403"/>
      <c r="G152" s="403"/>
      <c r="H152" s="403"/>
      <c r="I152" s="403"/>
      <c r="J152" s="403"/>
      <c r="K152" s="403"/>
      <c r="L152" s="403"/>
      <c r="M152" s="403"/>
      <c r="N152" s="403"/>
      <c r="O152" s="403"/>
      <c r="P152" s="231">
        <v>1647</v>
      </c>
      <c r="Q152" s="311"/>
      <c r="R152" s="232" t="s">
        <v>299</v>
      </c>
    </row>
    <row r="153" spans="1:18" x14ac:dyDescent="0.25">
      <c r="A153" s="230">
        <v>105</v>
      </c>
      <c r="B153" s="402" t="s">
        <v>254</v>
      </c>
      <c r="C153" s="403"/>
      <c r="D153" s="403"/>
      <c r="E153" s="403"/>
      <c r="F153" s="403"/>
      <c r="G153" s="403"/>
      <c r="H153" s="403"/>
      <c r="I153" s="403"/>
      <c r="J153" s="403"/>
      <c r="K153" s="403"/>
      <c r="L153" s="403"/>
      <c r="M153" s="403"/>
      <c r="N153" s="403"/>
      <c r="O153" s="403"/>
      <c r="P153" s="231">
        <v>1910</v>
      </c>
      <c r="Q153" s="311"/>
      <c r="R153" s="232" t="s">
        <v>299</v>
      </c>
    </row>
    <row r="154" spans="1:18" x14ac:dyDescent="0.25">
      <c r="A154" s="230">
        <v>106</v>
      </c>
      <c r="B154" s="402" t="s">
        <v>255</v>
      </c>
      <c r="C154" s="403"/>
      <c r="D154" s="403"/>
      <c r="E154" s="403"/>
      <c r="F154" s="403"/>
      <c r="G154" s="403"/>
      <c r="H154" s="403"/>
      <c r="I154" s="403"/>
      <c r="J154" s="403"/>
      <c r="K154" s="403"/>
      <c r="L154" s="403"/>
      <c r="M154" s="403"/>
      <c r="N154" s="403"/>
      <c r="O154" s="403"/>
      <c r="P154" s="231">
        <v>1915</v>
      </c>
      <c r="Q154" s="311"/>
      <c r="R154" s="232" t="s">
        <v>299</v>
      </c>
    </row>
    <row r="155" spans="1:18" x14ac:dyDescent="0.25">
      <c r="A155" s="417" t="s">
        <v>306</v>
      </c>
      <c r="B155" s="418"/>
      <c r="C155" s="418"/>
      <c r="D155" s="418"/>
      <c r="E155" s="418"/>
      <c r="F155" s="418"/>
      <c r="G155" s="418"/>
      <c r="H155" s="418"/>
      <c r="I155" s="418"/>
      <c r="J155" s="418"/>
      <c r="K155" s="418"/>
      <c r="L155" s="418"/>
      <c r="M155" s="418"/>
      <c r="N155" s="418"/>
      <c r="O155" s="418"/>
      <c r="P155" s="418"/>
      <c r="Q155" s="418"/>
      <c r="R155" s="419"/>
    </row>
    <row r="156" spans="1:18" x14ac:dyDescent="0.25">
      <c r="A156" s="230">
        <v>107</v>
      </c>
      <c r="B156" s="402" t="s">
        <v>307</v>
      </c>
      <c r="C156" s="403"/>
      <c r="D156" s="403"/>
      <c r="E156" s="403"/>
      <c r="F156" s="403"/>
      <c r="G156" s="403"/>
      <c r="H156" s="403"/>
      <c r="I156" s="403"/>
      <c r="J156" s="403"/>
      <c r="K156" s="403"/>
      <c r="L156" s="403"/>
      <c r="M156" s="403"/>
      <c r="N156" s="403"/>
      <c r="O156" s="403"/>
      <c r="P156" s="231">
        <v>900</v>
      </c>
      <c r="Q156" s="311"/>
      <c r="R156" s="232" t="s">
        <v>275</v>
      </c>
    </row>
    <row r="157" spans="1:18" x14ac:dyDescent="0.25">
      <c r="A157" s="230">
        <v>108</v>
      </c>
      <c r="B157" s="402" t="s">
        <v>308</v>
      </c>
      <c r="C157" s="403"/>
      <c r="D157" s="403"/>
      <c r="E157" s="403"/>
      <c r="F157" s="403"/>
      <c r="G157" s="403"/>
      <c r="H157" s="403"/>
      <c r="I157" s="403"/>
      <c r="J157" s="403"/>
      <c r="K157" s="403"/>
      <c r="L157" s="403"/>
      <c r="M157" s="403"/>
      <c r="N157" s="403"/>
      <c r="O157" s="403"/>
      <c r="P157" s="243">
        <v>1796</v>
      </c>
      <c r="Q157" s="311"/>
      <c r="R157" s="232" t="s">
        <v>309</v>
      </c>
    </row>
    <row r="158" spans="1:18" x14ac:dyDescent="0.25">
      <c r="A158" s="230">
        <v>109</v>
      </c>
      <c r="B158" s="402" t="s">
        <v>310</v>
      </c>
      <c r="C158" s="403"/>
      <c r="D158" s="403"/>
      <c r="E158" s="403"/>
      <c r="F158" s="403"/>
      <c r="G158" s="403"/>
      <c r="H158" s="403"/>
      <c r="I158" s="403"/>
      <c r="J158" s="403"/>
      <c r="K158" s="403"/>
      <c r="L158" s="403"/>
      <c r="M158" s="403"/>
      <c r="N158" s="403"/>
      <c r="O158" s="403"/>
      <c r="P158" s="243">
        <v>1827</v>
      </c>
      <c r="Q158" s="311"/>
      <c r="R158" s="232" t="s">
        <v>309</v>
      </c>
    </row>
    <row r="159" spans="1:18" x14ac:dyDescent="0.25">
      <c r="A159" s="230">
        <v>110</v>
      </c>
      <c r="B159" s="420" t="s">
        <v>311</v>
      </c>
      <c r="C159" s="421"/>
      <c r="D159" s="421"/>
      <c r="E159" s="421"/>
      <c r="F159" s="421"/>
      <c r="G159" s="421"/>
      <c r="H159" s="421"/>
      <c r="I159" s="421"/>
      <c r="J159" s="421"/>
      <c r="K159" s="421"/>
      <c r="L159" s="421"/>
      <c r="M159" s="421"/>
      <c r="N159" s="421"/>
      <c r="O159" s="421"/>
      <c r="P159" s="244">
        <v>305</v>
      </c>
      <c r="Q159" s="311">
        <f>+SUM(Q83:Q86)+SUM(Q87)+SUM(Q92)+SUM(Q98:Q101)+SUM(Q102)+SUM(Q105:Q124)+SUM(Q127:Q154)+SUM(Q156:Q158)</f>
        <v>-2947951.92</v>
      </c>
      <c r="R159" s="245" t="s">
        <v>312</v>
      </c>
    </row>
    <row r="160" spans="1:18" x14ac:dyDescent="0.25">
      <c r="A160" s="558" t="s">
        <v>234</v>
      </c>
      <c r="B160" s="559"/>
      <c r="C160" s="559"/>
      <c r="D160" s="559"/>
      <c r="E160" s="559"/>
      <c r="F160" s="559"/>
      <c r="G160" s="559"/>
      <c r="H160" s="559"/>
      <c r="I160" s="559"/>
      <c r="J160" s="559"/>
      <c r="K160" s="559"/>
      <c r="L160" s="559"/>
      <c r="M160" s="559"/>
      <c r="N160" s="559"/>
      <c r="O160" s="559"/>
      <c r="P160" s="559"/>
      <c r="Q160" s="559"/>
      <c r="R160" s="560"/>
    </row>
    <row r="161" spans="1:18" x14ac:dyDescent="0.25">
      <c r="A161" s="410" t="s">
        <v>313</v>
      </c>
      <c r="B161" s="411"/>
      <c r="C161" s="411"/>
      <c r="D161" s="411"/>
      <c r="E161" s="411"/>
      <c r="F161" s="411"/>
      <c r="G161" s="411"/>
      <c r="H161" s="411"/>
      <c r="I161" s="411"/>
      <c r="J161" s="411"/>
      <c r="K161" s="411"/>
      <c r="L161" s="411"/>
      <c r="M161" s="411"/>
      <c r="N161" s="411"/>
      <c r="O161" s="411"/>
      <c r="P161" s="411"/>
      <c r="Q161" s="411"/>
      <c r="R161" s="412"/>
    </row>
    <row r="162" spans="1:18" x14ac:dyDescent="0.25">
      <c r="A162" s="246">
        <v>111</v>
      </c>
      <c r="B162" s="385" t="s">
        <v>314</v>
      </c>
      <c r="C162" s="385"/>
      <c r="D162" s="385"/>
      <c r="E162" s="385"/>
      <c r="F162" s="385"/>
      <c r="G162" s="385"/>
      <c r="H162" s="385"/>
      <c r="I162" s="385"/>
      <c r="J162" s="385"/>
      <c r="K162" s="385"/>
      <c r="L162" s="385"/>
      <c r="M162" s="385"/>
      <c r="N162" s="385"/>
      <c r="O162" s="385"/>
      <c r="P162" s="247">
        <v>85</v>
      </c>
      <c r="Q162" s="326">
        <f>+Q159</f>
        <v>-2947951.92</v>
      </c>
      <c r="R162" s="223" t="s">
        <v>309</v>
      </c>
    </row>
    <row r="163" spans="1:18" x14ac:dyDescent="0.25">
      <c r="A163" s="246">
        <v>112</v>
      </c>
      <c r="B163" s="385" t="s">
        <v>315</v>
      </c>
      <c r="C163" s="385"/>
      <c r="D163" s="385"/>
      <c r="E163" s="385"/>
      <c r="F163" s="385"/>
      <c r="G163" s="385"/>
      <c r="H163" s="385"/>
      <c r="I163" s="385"/>
      <c r="J163" s="385"/>
      <c r="K163" s="385"/>
      <c r="L163" s="385"/>
      <c r="M163" s="385"/>
      <c r="N163" s="385"/>
      <c r="O163" s="385"/>
      <c r="P163" s="247">
        <v>86</v>
      </c>
      <c r="Q163" s="327"/>
      <c r="R163" s="223" t="s">
        <v>316</v>
      </c>
    </row>
    <row r="164" spans="1:18" ht="14.4" customHeight="1" x14ac:dyDescent="0.25">
      <c r="A164" s="413" t="s">
        <v>317</v>
      </c>
      <c r="B164" s="414"/>
      <c r="C164" s="414"/>
      <c r="D164" s="414"/>
      <c r="E164" s="414"/>
      <c r="F164" s="414"/>
      <c r="G164" s="414"/>
      <c r="H164" s="414"/>
      <c r="I164" s="414"/>
      <c r="J164" s="414"/>
      <c r="K164" s="414"/>
      <c r="L164" s="414"/>
      <c r="M164" s="414"/>
      <c r="N164" s="414"/>
      <c r="O164" s="414"/>
      <c r="P164" s="414"/>
      <c r="Q164" s="414"/>
      <c r="R164" s="415"/>
    </row>
    <row r="165" spans="1:18" x14ac:dyDescent="0.25">
      <c r="A165" s="246">
        <v>113</v>
      </c>
      <c r="B165" s="385" t="s">
        <v>318</v>
      </c>
      <c r="C165" s="385"/>
      <c r="D165" s="385"/>
      <c r="E165" s="385"/>
      <c r="F165" s="385"/>
      <c r="G165" s="385"/>
      <c r="H165" s="385"/>
      <c r="I165" s="385"/>
      <c r="J165" s="385"/>
      <c r="K165" s="385"/>
      <c r="L165" s="385"/>
      <c r="M165" s="385"/>
      <c r="N165" s="385"/>
      <c r="O165" s="385"/>
      <c r="P165" s="247">
        <v>87</v>
      </c>
      <c r="Q165" s="328">
        <f>Q162+Q163</f>
        <v>-2947951.92</v>
      </c>
      <c r="R165" s="223" t="s">
        <v>312</v>
      </c>
    </row>
    <row r="166" spans="1:18" x14ac:dyDescent="0.25">
      <c r="A166" s="416" t="s">
        <v>319</v>
      </c>
      <c r="B166" s="416"/>
      <c r="C166" s="416"/>
      <c r="D166" s="416"/>
      <c r="E166" s="416"/>
      <c r="F166" s="416"/>
      <c r="G166" s="416"/>
      <c r="H166" s="416"/>
      <c r="I166" s="416"/>
      <c r="J166" s="416"/>
      <c r="K166" s="416"/>
      <c r="L166" s="416"/>
      <c r="M166" s="416"/>
      <c r="N166" s="416"/>
      <c r="O166" s="416"/>
      <c r="P166" s="416"/>
      <c r="Q166" s="416"/>
      <c r="R166" s="416"/>
    </row>
    <row r="167" spans="1:18" x14ac:dyDescent="0.25">
      <c r="A167" s="425" t="s">
        <v>320</v>
      </c>
      <c r="B167" s="425"/>
      <c r="C167" s="425"/>
      <c r="D167" s="425"/>
      <c r="E167" s="247">
        <v>301</v>
      </c>
      <c r="F167" s="426"/>
      <c r="G167" s="426"/>
      <c r="H167" s="426"/>
      <c r="I167" s="426"/>
      <c r="J167" s="426"/>
      <c r="K167" s="426"/>
      <c r="L167" s="426"/>
      <c r="M167" s="426"/>
      <c r="N167" s="426"/>
      <c r="O167" s="426"/>
      <c r="P167" s="427"/>
      <c r="Q167" s="428"/>
      <c r="R167" s="429"/>
    </row>
    <row r="168" spans="1:18" x14ac:dyDescent="0.25">
      <c r="A168" s="436" t="s">
        <v>256</v>
      </c>
      <c r="B168" s="436"/>
      <c r="C168" s="436"/>
      <c r="D168" s="436"/>
      <c r="E168" s="247">
        <v>306</v>
      </c>
      <c r="F168" s="437"/>
      <c r="G168" s="437"/>
      <c r="H168" s="437"/>
      <c r="I168" s="437"/>
      <c r="J168" s="437"/>
      <c r="K168" s="437"/>
      <c r="L168" s="437"/>
      <c r="M168" s="437"/>
      <c r="N168" s="437"/>
      <c r="O168" s="437"/>
      <c r="P168" s="430"/>
      <c r="Q168" s="431"/>
      <c r="R168" s="432"/>
    </row>
    <row r="169" spans="1:18" x14ac:dyDescent="0.25">
      <c r="A169" s="438" t="s">
        <v>257</v>
      </c>
      <c r="B169" s="438"/>
      <c r="C169" s="438"/>
      <c r="D169" s="438"/>
      <c r="E169" s="439">
        <v>780</v>
      </c>
      <c r="F169" s="425"/>
      <c r="G169" s="425"/>
      <c r="H169" s="425"/>
      <c r="I169" s="425"/>
      <c r="J169" s="425"/>
      <c r="K169" s="425"/>
      <c r="L169" s="425"/>
      <c r="M169" s="425"/>
      <c r="N169" s="425"/>
      <c r="O169" s="425"/>
      <c r="P169" s="430"/>
      <c r="Q169" s="431"/>
      <c r="R169" s="432"/>
    </row>
    <row r="170" spans="1:18" x14ac:dyDescent="0.25">
      <c r="A170" s="438"/>
      <c r="B170" s="438"/>
      <c r="C170" s="438"/>
      <c r="D170" s="438"/>
      <c r="E170" s="439"/>
      <c r="F170" s="440"/>
      <c r="G170" s="440"/>
      <c r="H170" s="440"/>
      <c r="I170" s="440"/>
      <c r="J170" s="440"/>
      <c r="K170" s="440"/>
      <c r="L170" s="440"/>
      <c r="M170" s="440"/>
      <c r="N170" s="440"/>
      <c r="O170" s="440"/>
      <c r="P170" s="430"/>
      <c r="Q170" s="431"/>
      <c r="R170" s="432"/>
    </row>
    <row r="171" spans="1:18" x14ac:dyDescent="0.25">
      <c r="A171" s="438"/>
      <c r="B171" s="438"/>
      <c r="C171" s="438"/>
      <c r="D171" s="438"/>
      <c r="E171" s="439"/>
      <c r="F171" s="425"/>
      <c r="G171" s="425"/>
      <c r="H171" s="425"/>
      <c r="I171" s="425"/>
      <c r="J171" s="425"/>
      <c r="K171" s="425"/>
      <c r="L171" s="425"/>
      <c r="M171" s="425"/>
      <c r="N171" s="425"/>
      <c r="O171" s="425"/>
      <c r="P171" s="430"/>
      <c r="Q171" s="431"/>
      <c r="R171" s="432"/>
    </row>
    <row r="172" spans="1:18" x14ac:dyDescent="0.25">
      <c r="A172" s="438"/>
      <c r="B172" s="438"/>
      <c r="C172" s="438"/>
      <c r="D172" s="438"/>
      <c r="E172" s="439"/>
      <c r="F172" s="440"/>
      <c r="G172" s="440"/>
      <c r="H172" s="440"/>
      <c r="I172" s="440"/>
      <c r="J172" s="440"/>
      <c r="K172" s="440"/>
      <c r="L172" s="440"/>
      <c r="M172" s="440"/>
      <c r="N172" s="440"/>
      <c r="O172" s="440"/>
      <c r="P172" s="430"/>
      <c r="Q172" s="431"/>
      <c r="R172" s="432"/>
    </row>
    <row r="173" spans="1:18" x14ac:dyDescent="0.25">
      <c r="A173" s="438"/>
      <c r="B173" s="438"/>
      <c r="C173" s="438"/>
      <c r="D173" s="438"/>
      <c r="E173" s="439"/>
      <c r="F173" s="440"/>
      <c r="G173" s="440"/>
      <c r="H173" s="440"/>
      <c r="I173" s="440"/>
      <c r="J173" s="440"/>
      <c r="K173" s="440"/>
      <c r="L173" s="440"/>
      <c r="M173" s="440"/>
      <c r="N173" s="440"/>
      <c r="O173" s="440"/>
      <c r="P173" s="433"/>
      <c r="Q173" s="434"/>
      <c r="R173" s="435"/>
    </row>
    <row r="174" spans="1:18" x14ac:dyDescent="0.25">
      <c r="A174" s="445" t="s">
        <v>321</v>
      </c>
      <c r="B174" s="445"/>
      <c r="C174" s="445"/>
      <c r="D174" s="445"/>
      <c r="E174" s="445"/>
      <c r="F174" s="445"/>
      <c r="G174" s="445"/>
      <c r="H174" s="445"/>
      <c r="I174" s="445"/>
      <c r="J174" s="445"/>
      <c r="K174" s="445"/>
      <c r="L174" s="445"/>
      <c r="M174" s="445"/>
      <c r="N174" s="445"/>
      <c r="O174" s="445"/>
      <c r="P174" s="445"/>
      <c r="Q174" s="445"/>
      <c r="R174" s="445"/>
    </row>
    <row r="175" spans="1:18" x14ac:dyDescent="0.25">
      <c r="A175" s="252">
        <v>114</v>
      </c>
      <c r="B175" s="385" t="s">
        <v>322</v>
      </c>
      <c r="C175" s="385"/>
      <c r="D175" s="385"/>
      <c r="E175" s="385"/>
      <c r="F175" s="385"/>
      <c r="G175" s="385"/>
      <c r="H175" s="385"/>
      <c r="I175" s="385"/>
      <c r="J175" s="385"/>
      <c r="K175" s="385"/>
      <c r="L175" s="385"/>
      <c r="M175" s="385"/>
      <c r="N175" s="385"/>
      <c r="O175" s="385"/>
      <c r="P175" s="247">
        <v>90</v>
      </c>
      <c r="Q175" s="329">
        <f>Q92+Q83+Q85</f>
        <v>0</v>
      </c>
      <c r="R175" s="223" t="s">
        <v>309</v>
      </c>
    </row>
    <row r="176" spans="1:18" x14ac:dyDescent="0.25">
      <c r="A176" s="252">
        <v>115</v>
      </c>
      <c r="B176" s="393" t="s">
        <v>323</v>
      </c>
      <c r="C176" s="393"/>
      <c r="D176" s="393"/>
      <c r="E176" s="393"/>
      <c r="F176" s="393"/>
      <c r="G176" s="393"/>
      <c r="H176" s="393"/>
      <c r="I176" s="393"/>
      <c r="J176" s="393"/>
      <c r="K176" s="393"/>
      <c r="L176" s="393"/>
      <c r="M176" s="393"/>
      <c r="N176" s="393"/>
      <c r="O176" s="254">
        <v>0.01</v>
      </c>
      <c r="P176" s="247">
        <v>39</v>
      </c>
      <c r="Q176" s="329">
        <f>Q175*O176</f>
        <v>0</v>
      </c>
      <c r="R176" s="223" t="s">
        <v>309</v>
      </c>
    </row>
    <row r="177" spans="1:18" x14ac:dyDescent="0.25">
      <c r="A177" s="252">
        <v>116</v>
      </c>
      <c r="B177" s="444" t="s">
        <v>324</v>
      </c>
      <c r="C177" s="444"/>
      <c r="D177" s="444"/>
      <c r="E177" s="444"/>
      <c r="F177" s="444"/>
      <c r="G177" s="444"/>
      <c r="H177" s="444"/>
      <c r="I177" s="444"/>
      <c r="J177" s="444"/>
      <c r="K177" s="444"/>
      <c r="L177" s="444"/>
      <c r="M177" s="444"/>
      <c r="N177" s="444"/>
      <c r="O177" s="444"/>
      <c r="P177" s="247">
        <v>91</v>
      </c>
      <c r="Q177" s="329">
        <f>Q175+Q176</f>
        <v>0</v>
      </c>
      <c r="R177" s="223" t="s">
        <v>312</v>
      </c>
    </row>
    <row r="178" spans="1:18" x14ac:dyDescent="0.25">
      <c r="A178" s="441" t="s">
        <v>258</v>
      </c>
      <c r="B178" s="416"/>
      <c r="C178" s="416"/>
      <c r="D178" s="416"/>
      <c r="E178" s="416"/>
      <c r="F178" s="416"/>
      <c r="G178" s="416"/>
      <c r="H178" s="416"/>
      <c r="I178" s="416"/>
      <c r="J178" s="416"/>
      <c r="K178" s="416"/>
      <c r="L178" s="416"/>
      <c r="M178" s="416"/>
      <c r="N178" s="416"/>
      <c r="O178" s="416"/>
      <c r="P178" s="416"/>
      <c r="Q178" s="416"/>
      <c r="R178" s="416"/>
    </row>
    <row r="179" spans="1:18" x14ac:dyDescent="0.25">
      <c r="A179" s="252">
        <v>117</v>
      </c>
      <c r="B179" s="385" t="s">
        <v>259</v>
      </c>
      <c r="C179" s="385"/>
      <c r="D179" s="385"/>
      <c r="E179" s="385"/>
      <c r="F179" s="385"/>
      <c r="G179" s="385"/>
      <c r="H179" s="385"/>
      <c r="I179" s="385"/>
      <c r="J179" s="385"/>
      <c r="K179" s="385"/>
      <c r="L179" s="385"/>
      <c r="M179" s="385"/>
      <c r="N179" s="385"/>
      <c r="O179" s="385"/>
      <c r="P179" s="247">
        <v>92</v>
      </c>
      <c r="Q179" s="329">
        <v>0</v>
      </c>
      <c r="R179" s="223" t="s">
        <v>309</v>
      </c>
    </row>
    <row r="180" spans="1:18" x14ac:dyDescent="0.25">
      <c r="A180" s="252">
        <v>118</v>
      </c>
      <c r="B180" s="442" t="s">
        <v>260</v>
      </c>
      <c r="C180" s="443"/>
      <c r="D180" s="443"/>
      <c r="E180" s="443"/>
      <c r="F180" s="443"/>
      <c r="G180" s="443"/>
      <c r="H180" s="443"/>
      <c r="I180" s="443"/>
      <c r="J180" s="443"/>
      <c r="K180" s="443"/>
      <c r="L180" s="443"/>
      <c r="M180" s="443"/>
      <c r="N180" s="443"/>
      <c r="O180" s="443"/>
      <c r="P180" s="247">
        <v>93</v>
      </c>
      <c r="Q180" s="329">
        <v>0</v>
      </c>
      <c r="R180" s="223" t="s">
        <v>309</v>
      </c>
    </row>
    <row r="181" spans="1:18" x14ac:dyDescent="0.25">
      <c r="A181" s="252">
        <v>119</v>
      </c>
      <c r="B181" s="444" t="s">
        <v>261</v>
      </c>
      <c r="C181" s="444"/>
      <c r="D181" s="444"/>
      <c r="E181" s="444"/>
      <c r="F181" s="444"/>
      <c r="G181" s="444"/>
      <c r="H181" s="444"/>
      <c r="I181" s="444"/>
      <c r="J181" s="444"/>
      <c r="K181" s="444"/>
      <c r="L181" s="444"/>
      <c r="M181" s="444"/>
      <c r="N181" s="444"/>
      <c r="O181" s="444"/>
      <c r="P181" s="247">
        <v>94</v>
      </c>
      <c r="Q181" s="329">
        <f>Q177+Q179+Q180</f>
        <v>0</v>
      </c>
      <c r="R181" s="223" t="s">
        <v>312</v>
      </c>
    </row>
    <row r="193" s="219" customFormat="1" x14ac:dyDescent="0.25"/>
    <row r="194" s="219" customFormat="1" x14ac:dyDescent="0.25"/>
    <row r="195" s="219" customFormat="1" x14ac:dyDescent="0.25"/>
    <row r="196" s="219" customFormat="1" x14ac:dyDescent="0.25"/>
    <row r="197" s="219" customFormat="1" x14ac:dyDescent="0.25"/>
    <row r="198" s="219" customFormat="1" x14ac:dyDescent="0.25"/>
    <row r="199" s="219" customFormat="1" x14ac:dyDescent="0.25"/>
    <row r="200" s="219" customFormat="1" x14ac:dyDescent="0.25"/>
    <row r="201" s="219" customFormat="1" x14ac:dyDescent="0.25"/>
    <row r="202" s="219" customFormat="1" x14ac:dyDescent="0.25"/>
    <row r="203" s="219" customFormat="1" x14ac:dyDescent="0.25"/>
    <row r="204" s="219" customFormat="1" x14ac:dyDescent="0.25"/>
    <row r="205" s="219" customFormat="1" x14ac:dyDescent="0.25"/>
    <row r="206" s="219" customFormat="1" x14ac:dyDescent="0.25"/>
    <row r="207" s="219" customFormat="1" x14ac:dyDescent="0.25"/>
    <row r="208" s="219" customFormat="1" x14ac:dyDescent="0.25"/>
  </sheetData>
  <mergeCells count="303">
    <mergeCell ref="A178:R178"/>
    <mergeCell ref="B179:O179"/>
    <mergeCell ref="B180:O180"/>
    <mergeCell ref="B181:O181"/>
    <mergeCell ref="F172:O172"/>
    <mergeCell ref="F173:O173"/>
    <mergeCell ref="A174:R174"/>
    <mergeCell ref="B175:O175"/>
    <mergeCell ref="B176:N176"/>
    <mergeCell ref="B177:O177"/>
    <mergeCell ref="A167:D167"/>
    <mergeCell ref="F167:O167"/>
    <mergeCell ref="P167:R173"/>
    <mergeCell ref="A168:D168"/>
    <mergeCell ref="F168:O168"/>
    <mergeCell ref="A169:D173"/>
    <mergeCell ref="E169:E173"/>
    <mergeCell ref="F169:O169"/>
    <mergeCell ref="F170:O170"/>
    <mergeCell ref="F171:O171"/>
    <mergeCell ref="A161:R161"/>
    <mergeCell ref="B162:O162"/>
    <mergeCell ref="B163:O163"/>
    <mergeCell ref="A164:R164"/>
    <mergeCell ref="B165:O165"/>
    <mergeCell ref="A166:R166"/>
    <mergeCell ref="A155:R155"/>
    <mergeCell ref="B156:O156"/>
    <mergeCell ref="B157:O157"/>
    <mergeCell ref="B158:O158"/>
    <mergeCell ref="B159:O159"/>
    <mergeCell ref="A160:R160"/>
    <mergeCell ref="B149:O149"/>
    <mergeCell ref="B150:O150"/>
    <mergeCell ref="B151:O151"/>
    <mergeCell ref="B152:O152"/>
    <mergeCell ref="B153:O153"/>
    <mergeCell ref="B154:O154"/>
    <mergeCell ref="B145:D145"/>
    <mergeCell ref="H145:J145"/>
    <mergeCell ref="L145:O145"/>
    <mergeCell ref="B146:O146"/>
    <mergeCell ref="B147:O147"/>
    <mergeCell ref="B148:O148"/>
    <mergeCell ref="B139:O139"/>
    <mergeCell ref="B140:O140"/>
    <mergeCell ref="B141:O141"/>
    <mergeCell ref="B142:O142"/>
    <mergeCell ref="B143:O143"/>
    <mergeCell ref="B144:D144"/>
    <mergeCell ref="H144:J144"/>
    <mergeCell ref="L144:O144"/>
    <mergeCell ref="B133:O133"/>
    <mergeCell ref="B134:O134"/>
    <mergeCell ref="B135:O135"/>
    <mergeCell ref="B136:O136"/>
    <mergeCell ref="B137:O137"/>
    <mergeCell ref="B138:O138"/>
    <mergeCell ref="B127:F127"/>
    <mergeCell ref="H127:J127"/>
    <mergeCell ref="L127:O127"/>
    <mergeCell ref="A128:A132"/>
    <mergeCell ref="B128:O128"/>
    <mergeCell ref="B129:O129"/>
    <mergeCell ref="B130:O130"/>
    <mergeCell ref="B131:O131"/>
    <mergeCell ref="B132:O132"/>
    <mergeCell ref="B121:O121"/>
    <mergeCell ref="B122:O122"/>
    <mergeCell ref="B123:O123"/>
    <mergeCell ref="B124:O124"/>
    <mergeCell ref="A125:R125"/>
    <mergeCell ref="A126:R126"/>
    <mergeCell ref="B115:O115"/>
    <mergeCell ref="B116:O116"/>
    <mergeCell ref="B117:O117"/>
    <mergeCell ref="B118:O118"/>
    <mergeCell ref="B119:O119"/>
    <mergeCell ref="B120:O120"/>
    <mergeCell ref="B113:F113"/>
    <mergeCell ref="H113:J113"/>
    <mergeCell ref="L113:O113"/>
    <mergeCell ref="B114:F114"/>
    <mergeCell ref="H114:J114"/>
    <mergeCell ref="K114:O114"/>
    <mergeCell ref="B111:F111"/>
    <mergeCell ref="H111:J111"/>
    <mergeCell ref="L111:O111"/>
    <mergeCell ref="B112:F112"/>
    <mergeCell ref="H112:J112"/>
    <mergeCell ref="L112:O112"/>
    <mergeCell ref="B109:F109"/>
    <mergeCell ref="H109:J109"/>
    <mergeCell ref="K109:O109"/>
    <mergeCell ref="B110:F110"/>
    <mergeCell ref="H110:J110"/>
    <mergeCell ref="K110:O110"/>
    <mergeCell ref="B107:F107"/>
    <mergeCell ref="H107:J107"/>
    <mergeCell ref="K107:O107"/>
    <mergeCell ref="B108:F108"/>
    <mergeCell ref="H108:J108"/>
    <mergeCell ref="L108:O108"/>
    <mergeCell ref="B105:F105"/>
    <mergeCell ref="H105:J105"/>
    <mergeCell ref="L105:O105"/>
    <mergeCell ref="B106:F106"/>
    <mergeCell ref="H106:J106"/>
    <mergeCell ref="L106:O106"/>
    <mergeCell ref="R102:R104"/>
    <mergeCell ref="B103:F103"/>
    <mergeCell ref="H103:J103"/>
    <mergeCell ref="K103:O103"/>
    <mergeCell ref="B104:F104"/>
    <mergeCell ref="H104:J104"/>
    <mergeCell ref="K104:O104"/>
    <mergeCell ref="B101:F101"/>
    <mergeCell ref="H101:J101"/>
    <mergeCell ref="K101:O101"/>
    <mergeCell ref="A102:A104"/>
    <mergeCell ref="B102:F102"/>
    <mergeCell ref="K102:O102"/>
    <mergeCell ref="B99:F99"/>
    <mergeCell ref="H99:J99"/>
    <mergeCell ref="K99:O99"/>
    <mergeCell ref="B100:F100"/>
    <mergeCell ref="H100:J100"/>
    <mergeCell ref="K100:O100"/>
    <mergeCell ref="B98:F98"/>
    <mergeCell ref="H98:J98"/>
    <mergeCell ref="L98:O98"/>
    <mergeCell ref="K94:O94"/>
    <mergeCell ref="B95:F95"/>
    <mergeCell ref="H95:J95"/>
    <mergeCell ref="L95:O95"/>
    <mergeCell ref="B96:F96"/>
    <mergeCell ref="H96:J96"/>
    <mergeCell ref="L96:O96"/>
    <mergeCell ref="A87:A91"/>
    <mergeCell ref="B87:F87"/>
    <mergeCell ref="H87:J87"/>
    <mergeCell ref="L87:O87"/>
    <mergeCell ref="A92:A97"/>
    <mergeCell ref="B92:F92"/>
    <mergeCell ref="H92:J92"/>
    <mergeCell ref="L92:O92"/>
    <mergeCell ref="R92:R97"/>
    <mergeCell ref="B93:F93"/>
    <mergeCell ref="H93:J93"/>
    <mergeCell ref="L93:O93"/>
    <mergeCell ref="B94:F94"/>
    <mergeCell ref="H94:J94"/>
    <mergeCell ref="B97:F97"/>
    <mergeCell ref="H97:J97"/>
    <mergeCell ref="L97:O97"/>
    <mergeCell ref="R87:R91"/>
    <mergeCell ref="B88:F88"/>
    <mergeCell ref="H88:J88"/>
    <mergeCell ref="L88:O88"/>
    <mergeCell ref="B89:F89"/>
    <mergeCell ref="H89:J89"/>
    <mergeCell ref="B85:F85"/>
    <mergeCell ref="H85:J85"/>
    <mergeCell ref="L85:O85"/>
    <mergeCell ref="B86:F86"/>
    <mergeCell ref="H86:J86"/>
    <mergeCell ref="L86:O86"/>
    <mergeCell ref="K89:O89"/>
    <mergeCell ref="B90:F90"/>
    <mergeCell ref="H90:J90"/>
    <mergeCell ref="K90:O90"/>
    <mergeCell ref="B91:F91"/>
    <mergeCell ref="H91:J91"/>
    <mergeCell ref="K91:O91"/>
    <mergeCell ref="A81:R81"/>
    <mergeCell ref="A82:R82"/>
    <mergeCell ref="B83:F83"/>
    <mergeCell ref="G83:J83"/>
    <mergeCell ref="K83:O83"/>
    <mergeCell ref="B84:F84"/>
    <mergeCell ref="H84:J84"/>
    <mergeCell ref="L84:O84"/>
    <mergeCell ref="B75:O75"/>
    <mergeCell ref="B76:O76"/>
    <mergeCell ref="B77:O77"/>
    <mergeCell ref="B78:O78"/>
    <mergeCell ref="B79:O79"/>
    <mergeCell ref="A80:R80"/>
    <mergeCell ref="B69:O69"/>
    <mergeCell ref="B70:O70"/>
    <mergeCell ref="B71:O71"/>
    <mergeCell ref="B72:O72"/>
    <mergeCell ref="B73:O73"/>
    <mergeCell ref="B74:O74"/>
    <mergeCell ref="B63:O63"/>
    <mergeCell ref="B64:O64"/>
    <mergeCell ref="B65:O65"/>
    <mergeCell ref="B66:O66"/>
    <mergeCell ref="B67:O67"/>
    <mergeCell ref="B68:O68"/>
    <mergeCell ref="A57:R57"/>
    <mergeCell ref="B58:O58"/>
    <mergeCell ref="B59:O59"/>
    <mergeCell ref="B60:O60"/>
    <mergeCell ref="B61:O61"/>
    <mergeCell ref="B62:O62"/>
    <mergeCell ref="B51:O51"/>
    <mergeCell ref="B52:O52"/>
    <mergeCell ref="B53:O53"/>
    <mergeCell ref="B54:O54"/>
    <mergeCell ref="B55:O55"/>
    <mergeCell ref="B56:O56"/>
    <mergeCell ref="B45:O45"/>
    <mergeCell ref="A46:R46"/>
    <mergeCell ref="A47:R47"/>
    <mergeCell ref="B48:O48"/>
    <mergeCell ref="A49:R49"/>
    <mergeCell ref="A50:R50"/>
    <mergeCell ref="B41:O41"/>
    <mergeCell ref="B42:O42"/>
    <mergeCell ref="B43:C43"/>
    <mergeCell ref="F43:J43"/>
    <mergeCell ref="L43:O43"/>
    <mergeCell ref="B44:O44"/>
    <mergeCell ref="A35:R35"/>
    <mergeCell ref="A36:R36"/>
    <mergeCell ref="B37:O37"/>
    <mergeCell ref="B38:O38"/>
    <mergeCell ref="B39:O39"/>
    <mergeCell ref="B40:O40"/>
    <mergeCell ref="B31:M31"/>
    <mergeCell ref="B32:M32"/>
    <mergeCell ref="B33:C33"/>
    <mergeCell ref="F33:J33"/>
    <mergeCell ref="L33:O33"/>
    <mergeCell ref="B34:C34"/>
    <mergeCell ref="F34:J34"/>
    <mergeCell ref="L34:O34"/>
    <mergeCell ref="B28:O28"/>
    <mergeCell ref="B29:E29"/>
    <mergeCell ref="G29:H29"/>
    <mergeCell ref="L29:M29"/>
    <mergeCell ref="B30:J30"/>
    <mergeCell ref="L30:M30"/>
    <mergeCell ref="A25:A29"/>
    <mergeCell ref="B25:E25"/>
    <mergeCell ref="G25:H25"/>
    <mergeCell ref="L25:M25"/>
    <mergeCell ref="B26:E26"/>
    <mergeCell ref="G26:H26"/>
    <mergeCell ref="L26:M26"/>
    <mergeCell ref="B27:E27"/>
    <mergeCell ref="G27:H27"/>
    <mergeCell ref="L27:M27"/>
    <mergeCell ref="B19:E19"/>
    <mergeCell ref="G19:H19"/>
    <mergeCell ref="L19:M19"/>
    <mergeCell ref="B20:O20"/>
    <mergeCell ref="A21:A24"/>
    <mergeCell ref="B21:M21"/>
    <mergeCell ref="B22:M22"/>
    <mergeCell ref="B23:M23"/>
    <mergeCell ref="B24:O24"/>
    <mergeCell ref="B8:O8"/>
    <mergeCell ref="B9:M9"/>
    <mergeCell ref="R9:R11"/>
    <mergeCell ref="B10:M10"/>
    <mergeCell ref="B11:M11"/>
    <mergeCell ref="A12:A18"/>
    <mergeCell ref="B12:E12"/>
    <mergeCell ref="G12:H12"/>
    <mergeCell ref="L12:M12"/>
    <mergeCell ref="R12:R18"/>
    <mergeCell ref="B16:E16"/>
    <mergeCell ref="G16:H16"/>
    <mergeCell ref="L16:M16"/>
    <mergeCell ref="B17:M17"/>
    <mergeCell ref="B18:J18"/>
    <mergeCell ref="L18:M18"/>
    <mergeCell ref="B13:J13"/>
    <mergeCell ref="L13:M13"/>
    <mergeCell ref="B14:J14"/>
    <mergeCell ref="L14:M14"/>
    <mergeCell ref="B15:E15"/>
    <mergeCell ref="G15:H15"/>
    <mergeCell ref="L15:M15"/>
    <mergeCell ref="A5:R5"/>
    <mergeCell ref="B6:E6"/>
    <mergeCell ref="G6:H6"/>
    <mergeCell ref="L6:M6"/>
    <mergeCell ref="B7:E7"/>
    <mergeCell ref="G7:H7"/>
    <mergeCell ref="L7:M7"/>
    <mergeCell ref="A1:R1"/>
    <mergeCell ref="A2:E4"/>
    <mergeCell ref="F2:O2"/>
    <mergeCell ref="P2:R4"/>
    <mergeCell ref="F3:J3"/>
    <mergeCell ref="K3:O3"/>
    <mergeCell ref="F4:H4"/>
    <mergeCell ref="I4:J4"/>
    <mergeCell ref="K4:M4"/>
    <mergeCell ref="N4:O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F4C5EE-5CD2-475B-A4DD-F3970E6A3276}">
  <dimension ref="B2:GM50"/>
  <sheetViews>
    <sheetView topLeftCell="A29" zoomScale="80" zoomScaleNormal="80" workbookViewId="0">
      <selection activeCell="J29" sqref="J29"/>
    </sheetView>
  </sheetViews>
  <sheetFormatPr baseColWidth="10" defaultColWidth="11.44140625" defaultRowHeight="14.4" x14ac:dyDescent="0.3"/>
  <cols>
    <col min="1" max="1" width="4.88671875" style="1" customWidth="1"/>
    <col min="2" max="2" width="16.109375" style="1" customWidth="1"/>
    <col min="3" max="3" width="21.44140625" style="1" customWidth="1"/>
    <col min="4" max="4" width="16.5546875" style="1" customWidth="1"/>
    <col min="5" max="5" width="13.44140625" style="1" customWidth="1"/>
    <col min="6" max="6" width="17" style="1" customWidth="1"/>
    <col min="7" max="7" width="18.88671875" style="1" customWidth="1"/>
    <col min="8" max="8" width="15" style="1" customWidth="1"/>
    <col min="9" max="9" width="15.5546875" style="1" customWidth="1"/>
    <col min="10" max="10" width="23.44140625" style="1" customWidth="1"/>
    <col min="11" max="11" width="20.44140625" style="1" customWidth="1"/>
    <col min="12" max="12" width="19.44140625" style="1" customWidth="1"/>
    <col min="13" max="14" width="15.5546875" style="1" customWidth="1"/>
    <col min="15" max="16" width="18.5546875" style="1" customWidth="1"/>
    <col min="17" max="17" width="15.88671875" style="1" customWidth="1"/>
    <col min="18" max="18" width="16.44140625" style="1" customWidth="1"/>
    <col min="19" max="19" width="15.44140625" style="1" customWidth="1"/>
    <col min="20" max="20" width="16.44140625" style="1" customWidth="1"/>
    <col min="21" max="21" width="15.44140625" style="1" customWidth="1"/>
    <col min="22" max="26" width="15" style="1" customWidth="1"/>
    <col min="27" max="27" width="16.5546875" style="1" customWidth="1"/>
    <col min="28" max="28" width="16.88671875" style="1" customWidth="1"/>
    <col min="29" max="31" width="13.5546875" style="1" customWidth="1"/>
    <col min="32" max="32" width="17.44140625" style="1" customWidth="1"/>
    <col min="33" max="33" width="12.5546875" style="1" customWidth="1"/>
    <col min="34" max="34" width="13.44140625" style="1" customWidth="1"/>
    <col min="35" max="35" width="11.5546875" style="1" customWidth="1"/>
    <col min="36" max="36" width="12.44140625" style="1" customWidth="1"/>
    <col min="37" max="37" width="14.44140625" style="1" customWidth="1"/>
    <col min="38" max="47" width="11.44140625" style="1"/>
    <col min="48" max="48" width="13" style="1" customWidth="1"/>
    <col min="49" max="16384" width="11.44140625" style="1"/>
  </cols>
  <sheetData>
    <row r="2" spans="2:34" ht="18.75" customHeight="1" x14ac:dyDescent="0.3">
      <c r="D2" s="599"/>
      <c r="E2" s="599"/>
      <c r="F2" s="599"/>
      <c r="G2" s="599"/>
      <c r="H2" s="599"/>
      <c r="I2" s="599"/>
      <c r="J2" s="599"/>
      <c r="K2" s="599"/>
      <c r="L2" s="599"/>
      <c r="M2" s="599"/>
    </row>
    <row r="3" spans="2:34" ht="23.25" customHeight="1" x14ac:dyDescent="0.3">
      <c r="D3" s="599"/>
      <c r="E3" s="599"/>
      <c r="F3" s="599"/>
      <c r="G3" s="599"/>
      <c r="H3" s="599"/>
      <c r="I3" s="599"/>
      <c r="J3" s="599"/>
      <c r="K3" s="599"/>
      <c r="L3" s="599"/>
      <c r="M3" s="599"/>
    </row>
    <row r="4" spans="2:34" ht="21" x14ac:dyDescent="0.4">
      <c r="D4" s="2"/>
      <c r="E4" s="3"/>
      <c r="F4" s="3"/>
    </row>
    <row r="5" spans="2:34" s="5" customFormat="1" ht="16.5" customHeight="1" x14ac:dyDescent="0.3">
      <c r="B5" s="4" t="s">
        <v>54</v>
      </c>
    </row>
    <row r="6" spans="2:34" ht="15.6" x14ac:dyDescent="0.3">
      <c r="R6" s="6"/>
      <c r="S6" s="6"/>
      <c r="T6" s="6"/>
      <c r="U6" s="6"/>
      <c r="AH6" s="27" t="s">
        <v>55</v>
      </c>
    </row>
    <row r="7" spans="2:34" x14ac:dyDescent="0.3">
      <c r="B7" s="7" t="s">
        <v>56</v>
      </c>
      <c r="AE7" s="8"/>
      <c r="AG7" s="9" t="s">
        <v>57</v>
      </c>
      <c r="AH7" s="10"/>
    </row>
    <row r="9" spans="2:34" ht="15" customHeight="1" x14ac:dyDescent="0.3">
      <c r="B9" s="11" t="s">
        <v>58</v>
      </c>
      <c r="C9" s="12"/>
      <c r="D9" s="600" t="s">
        <v>59</v>
      </c>
      <c r="E9" s="601"/>
      <c r="F9" s="602"/>
    </row>
    <row r="10" spans="2:34" x14ac:dyDescent="0.3">
      <c r="B10" s="11"/>
      <c r="C10" s="12"/>
      <c r="D10" s="11"/>
      <c r="E10" s="13"/>
      <c r="F10" s="12"/>
    </row>
    <row r="11" spans="2:34" ht="15" customHeight="1" x14ac:dyDescent="0.3">
      <c r="B11" s="11" t="s">
        <v>60</v>
      </c>
      <c r="C11" s="12"/>
      <c r="D11" s="600" t="s">
        <v>61</v>
      </c>
      <c r="E11" s="601"/>
      <c r="F11" s="602"/>
    </row>
    <row r="12" spans="2:34" x14ac:dyDescent="0.3">
      <c r="B12" s="11"/>
      <c r="C12" s="12"/>
      <c r="D12" s="11"/>
      <c r="E12" s="13"/>
      <c r="F12" s="12"/>
    </row>
    <row r="13" spans="2:34" x14ac:dyDescent="0.3">
      <c r="B13" s="11" t="s">
        <v>62</v>
      </c>
      <c r="C13" s="12"/>
      <c r="D13" s="600" t="s">
        <v>63</v>
      </c>
      <c r="E13" s="601"/>
      <c r="F13" s="602"/>
    </row>
    <row r="14" spans="2:34" x14ac:dyDescent="0.3">
      <c r="B14" s="11"/>
      <c r="C14" s="12"/>
      <c r="D14" s="600"/>
      <c r="E14" s="601"/>
      <c r="F14" s="602"/>
    </row>
    <row r="17" spans="2:195" x14ac:dyDescent="0.3">
      <c r="B17" s="1" t="s">
        <v>64</v>
      </c>
      <c r="C17" s="1" t="s">
        <v>65</v>
      </c>
    </row>
    <row r="18" spans="2:195" ht="21.75" customHeight="1" x14ac:dyDescent="0.3">
      <c r="B18" s="567" t="s">
        <v>66</v>
      </c>
      <c r="C18" s="567" t="s">
        <v>67</v>
      </c>
      <c r="D18" s="567" t="s">
        <v>68</v>
      </c>
      <c r="E18" s="567" t="s">
        <v>69</v>
      </c>
      <c r="F18" s="584" t="s">
        <v>70</v>
      </c>
      <c r="G18" s="584"/>
      <c r="H18" s="584"/>
      <c r="I18" s="584"/>
      <c r="J18" s="584"/>
      <c r="K18" s="584"/>
      <c r="L18" s="584"/>
      <c r="M18" s="584"/>
      <c r="N18" s="584"/>
      <c r="O18" s="584"/>
      <c r="P18" s="584"/>
      <c r="Q18" s="584"/>
      <c r="R18" s="567" t="s">
        <v>71</v>
      </c>
      <c r="S18" s="567"/>
      <c r="T18" s="567"/>
      <c r="U18" s="567"/>
      <c r="V18" s="567"/>
      <c r="W18" s="567"/>
      <c r="X18" s="567"/>
      <c r="Y18" s="567"/>
      <c r="Z18" s="567"/>
      <c r="AA18" s="567"/>
      <c r="AB18" s="567"/>
      <c r="AC18" s="567"/>
      <c r="AD18" s="567"/>
      <c r="AE18" s="567"/>
      <c r="AF18" s="567"/>
      <c r="AG18" s="567" t="s">
        <v>72</v>
      </c>
      <c r="AH18" s="567" t="s">
        <v>73</v>
      </c>
    </row>
    <row r="19" spans="2:195" ht="27" customHeight="1" x14ac:dyDescent="0.3">
      <c r="B19" s="567"/>
      <c r="C19" s="567"/>
      <c r="D19" s="567"/>
      <c r="E19" s="567"/>
      <c r="F19" s="597" t="s">
        <v>74</v>
      </c>
      <c r="G19" s="597"/>
      <c r="H19" s="597"/>
      <c r="I19" s="597"/>
      <c r="J19" s="589" t="s">
        <v>75</v>
      </c>
      <c r="K19" s="590"/>
      <c r="L19" s="590"/>
      <c r="M19" s="590"/>
      <c r="N19" s="590"/>
      <c r="O19" s="14"/>
      <c r="P19" s="14"/>
      <c r="Q19" s="14"/>
      <c r="R19" s="589" t="s">
        <v>76</v>
      </c>
      <c r="S19" s="590"/>
      <c r="T19" s="590"/>
      <c r="U19" s="590"/>
      <c r="V19" s="590"/>
      <c r="W19" s="590"/>
      <c r="X19" s="590"/>
      <c r="Y19" s="590"/>
      <c r="Z19" s="591"/>
      <c r="AA19" s="589" t="s">
        <v>77</v>
      </c>
      <c r="AB19" s="590"/>
      <c r="AC19" s="590"/>
      <c r="AD19" s="590"/>
      <c r="AE19" s="591"/>
      <c r="AF19" s="567" t="s">
        <v>78</v>
      </c>
      <c r="AG19" s="567"/>
      <c r="AH19" s="567"/>
    </row>
    <row r="20" spans="2:195" ht="55.5" customHeight="1" x14ac:dyDescent="0.3">
      <c r="B20" s="567"/>
      <c r="C20" s="567"/>
      <c r="D20" s="567"/>
      <c r="E20" s="567"/>
      <c r="F20" s="597"/>
      <c r="G20" s="597"/>
      <c r="H20" s="597"/>
      <c r="I20" s="597"/>
      <c r="J20" s="592" t="s">
        <v>79</v>
      </c>
      <c r="K20" s="593"/>
      <c r="L20" s="593"/>
      <c r="M20" s="593"/>
      <c r="N20" s="593"/>
      <c r="O20" s="594" t="s">
        <v>80</v>
      </c>
      <c r="P20" s="595"/>
      <c r="Q20" s="585" t="s">
        <v>81</v>
      </c>
      <c r="R20" s="579" t="s">
        <v>82</v>
      </c>
      <c r="S20" s="596"/>
      <c r="T20" s="596"/>
      <c r="U20" s="596"/>
      <c r="V20" s="596"/>
      <c r="W20" s="580"/>
      <c r="X20" s="577" t="s">
        <v>83</v>
      </c>
      <c r="Y20" s="578"/>
      <c r="Z20" s="585" t="s">
        <v>84</v>
      </c>
      <c r="AA20" s="577" t="s">
        <v>82</v>
      </c>
      <c r="AB20" s="578"/>
      <c r="AC20" s="577" t="s">
        <v>83</v>
      </c>
      <c r="AD20" s="578"/>
      <c r="AE20" s="568" t="s">
        <v>85</v>
      </c>
      <c r="AF20" s="567"/>
      <c r="AG20" s="567"/>
      <c r="AH20" s="567"/>
    </row>
    <row r="21" spans="2:195" ht="56.25" customHeight="1" x14ac:dyDescent="0.3">
      <c r="B21" s="567"/>
      <c r="C21" s="567"/>
      <c r="D21" s="567"/>
      <c r="E21" s="567"/>
      <c r="F21" s="598"/>
      <c r="G21" s="597"/>
      <c r="H21" s="597"/>
      <c r="I21" s="597"/>
      <c r="J21" s="568" t="s">
        <v>86</v>
      </c>
      <c r="K21" s="571" t="s">
        <v>87</v>
      </c>
      <c r="L21" s="568" t="s">
        <v>88</v>
      </c>
      <c r="M21" s="568" t="s">
        <v>89</v>
      </c>
      <c r="N21" s="568" t="s">
        <v>90</v>
      </c>
      <c r="O21" s="574" t="s">
        <v>91</v>
      </c>
      <c r="P21" s="568" t="s">
        <v>92</v>
      </c>
      <c r="Q21" s="586"/>
      <c r="R21" s="577" t="s">
        <v>93</v>
      </c>
      <c r="S21" s="578"/>
      <c r="T21" s="579" t="s">
        <v>94</v>
      </c>
      <c r="U21" s="580"/>
      <c r="V21" s="577" t="s">
        <v>95</v>
      </c>
      <c r="W21" s="578"/>
      <c r="X21" s="577" t="s">
        <v>95</v>
      </c>
      <c r="Y21" s="578"/>
      <c r="Z21" s="586"/>
      <c r="AA21" s="565" t="s">
        <v>96</v>
      </c>
      <c r="AB21" s="565" t="s">
        <v>97</v>
      </c>
      <c r="AC21" s="565" t="s">
        <v>96</v>
      </c>
      <c r="AD21" s="565" t="s">
        <v>97</v>
      </c>
      <c r="AE21" s="569"/>
      <c r="AF21" s="567"/>
      <c r="AG21" s="567"/>
      <c r="AH21" s="567"/>
      <c r="GM21" s="1" t="s">
        <v>98</v>
      </c>
    </row>
    <row r="22" spans="2:195" ht="44.25" customHeight="1" x14ac:dyDescent="0.3">
      <c r="B22" s="567"/>
      <c r="C22" s="567"/>
      <c r="D22" s="567"/>
      <c r="E22" s="589"/>
      <c r="F22" s="567" t="s">
        <v>99</v>
      </c>
      <c r="G22" s="591" t="s">
        <v>100</v>
      </c>
      <c r="H22" s="567" t="s">
        <v>101</v>
      </c>
      <c r="I22" s="567" t="s">
        <v>102</v>
      </c>
      <c r="J22" s="569"/>
      <c r="K22" s="572"/>
      <c r="L22" s="569"/>
      <c r="M22" s="569"/>
      <c r="N22" s="569"/>
      <c r="O22" s="575"/>
      <c r="P22" s="569"/>
      <c r="Q22" s="586"/>
      <c r="R22" s="565" t="s">
        <v>96</v>
      </c>
      <c r="S22" s="565" t="s">
        <v>97</v>
      </c>
      <c r="T22" s="565" t="s">
        <v>96</v>
      </c>
      <c r="U22" s="566" t="s">
        <v>97</v>
      </c>
      <c r="V22" s="565" t="s">
        <v>96</v>
      </c>
      <c r="W22" s="565" t="s">
        <v>97</v>
      </c>
      <c r="X22" s="565" t="s">
        <v>96</v>
      </c>
      <c r="Y22" s="565" t="s">
        <v>97</v>
      </c>
      <c r="Z22" s="586"/>
      <c r="AA22" s="565"/>
      <c r="AB22" s="565"/>
      <c r="AC22" s="565"/>
      <c r="AD22" s="565"/>
      <c r="AE22" s="569"/>
      <c r="AF22" s="567"/>
      <c r="AG22" s="567"/>
      <c r="AH22" s="567"/>
    </row>
    <row r="23" spans="2:195" ht="67.5" customHeight="1" x14ac:dyDescent="0.3">
      <c r="B23" s="567"/>
      <c r="C23" s="567"/>
      <c r="D23" s="567"/>
      <c r="E23" s="589"/>
      <c r="F23" s="567"/>
      <c r="G23" s="591"/>
      <c r="H23" s="567"/>
      <c r="I23" s="567"/>
      <c r="J23" s="570"/>
      <c r="K23" s="573"/>
      <c r="L23" s="570"/>
      <c r="M23" s="570"/>
      <c r="N23" s="570"/>
      <c r="O23" s="576"/>
      <c r="P23" s="570"/>
      <c r="Q23" s="587"/>
      <c r="R23" s="565"/>
      <c r="S23" s="565"/>
      <c r="T23" s="565"/>
      <c r="U23" s="566"/>
      <c r="V23" s="565"/>
      <c r="W23" s="565"/>
      <c r="X23" s="565"/>
      <c r="Y23" s="565"/>
      <c r="Z23" s="587"/>
      <c r="AA23" s="565"/>
      <c r="AB23" s="565"/>
      <c r="AC23" s="565"/>
      <c r="AD23" s="565"/>
      <c r="AE23" s="570"/>
      <c r="AF23" s="567"/>
      <c r="AG23" s="567"/>
      <c r="AH23" s="567"/>
    </row>
    <row r="24" spans="2:195" x14ac:dyDescent="0.3">
      <c r="B24" s="28" t="str">
        <f>+Antecedentes!F13</f>
        <v>30.03.2024</v>
      </c>
      <c r="C24" s="187" t="s">
        <v>162</v>
      </c>
      <c r="D24" s="47"/>
      <c r="E24" s="47"/>
      <c r="F24" s="28">
        <f>'RRE 14 D) N°3'!B83</f>
        <v>0</v>
      </c>
      <c r="G24" s="47"/>
      <c r="H24" s="47"/>
      <c r="I24" s="47"/>
      <c r="J24" s="26">
        <f>-'RRE 14 D) N°3'!E30*Antecedentes!E21</f>
        <v>46530000</v>
      </c>
      <c r="K24" s="176"/>
      <c r="L24" s="46"/>
      <c r="M24" s="46"/>
      <c r="N24" s="46"/>
      <c r="O24" s="177"/>
      <c r="P24" s="46"/>
      <c r="Q24" s="47"/>
      <c r="R24" s="46"/>
      <c r="S24" s="46"/>
      <c r="T24" s="46"/>
      <c r="U24" s="26">
        <f>-'RRE 14 D) N°3'!F31</f>
        <v>0</v>
      </c>
      <c r="V24" s="46"/>
      <c r="W24" s="26"/>
      <c r="X24" s="46"/>
      <c r="Y24" s="46"/>
      <c r="Z24" s="47"/>
      <c r="AA24" s="46"/>
      <c r="AB24" s="46"/>
      <c r="AC24" s="46"/>
      <c r="AD24" s="46"/>
      <c r="AE24" s="46"/>
      <c r="AF24" s="47"/>
      <c r="AG24" s="47"/>
      <c r="AH24" s="28">
        <v>1</v>
      </c>
    </row>
    <row r="25" spans="2:195" x14ac:dyDescent="0.3">
      <c r="B25" s="28" t="str">
        <f>+Antecedentes!F14</f>
        <v>30.12.2024</v>
      </c>
      <c r="C25" s="187" t="s">
        <v>163</v>
      </c>
      <c r="D25" s="47"/>
      <c r="E25" s="47"/>
      <c r="F25" s="28">
        <f>'RRE 14 D) N°3'!B94</f>
        <v>30000000</v>
      </c>
      <c r="G25" s="28">
        <v>0</v>
      </c>
      <c r="H25" s="47"/>
      <c r="I25" s="47"/>
      <c r="J25" s="26">
        <f>-'RRE 14 D) N°3'!B34*Antecedentes!E30</f>
        <v>15000000</v>
      </c>
      <c r="K25" s="176"/>
      <c r="L25" s="46"/>
      <c r="M25" s="46"/>
      <c r="N25" s="46"/>
      <c r="O25" s="177"/>
      <c r="P25" s="46"/>
      <c r="Q25" s="47"/>
      <c r="R25" s="46"/>
      <c r="S25" s="46"/>
      <c r="T25" s="46"/>
      <c r="U25" s="26">
        <f>F25*0.142857</f>
        <v>4285710</v>
      </c>
      <c r="V25" s="46"/>
      <c r="W25" s="26"/>
      <c r="X25" s="46"/>
      <c r="Y25" s="46"/>
      <c r="Z25" s="47"/>
      <c r="AA25" s="46"/>
      <c r="AB25" s="46" cm="1">
        <f t="array" ref="AB25:AB26">G25*'RRE 14 D) N°3'!H10:H11</f>
        <v>0</v>
      </c>
      <c r="AC25" s="46"/>
      <c r="AD25" s="46"/>
      <c r="AE25" s="46"/>
      <c r="AF25" s="47"/>
      <c r="AG25" s="47"/>
      <c r="AH25" s="28">
        <v>2</v>
      </c>
    </row>
    <row r="26" spans="2:195" x14ac:dyDescent="0.3"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>
        <v>0</v>
      </c>
      <c r="AC26" s="15"/>
      <c r="AD26" s="15"/>
      <c r="AE26" s="15"/>
      <c r="AF26" s="15"/>
      <c r="AG26" s="15"/>
      <c r="AH26" s="15"/>
    </row>
    <row r="27" spans="2:195" x14ac:dyDescent="0.3">
      <c r="I27" s="16"/>
      <c r="J27" s="16"/>
      <c r="K27" s="17"/>
      <c r="L27" s="16"/>
      <c r="M27" s="16"/>
    </row>
    <row r="28" spans="2:195" x14ac:dyDescent="0.3">
      <c r="B28" s="1" t="s">
        <v>103</v>
      </c>
      <c r="C28" s="1" t="s">
        <v>104</v>
      </c>
    </row>
    <row r="29" spans="2:195" ht="15" customHeight="1" x14ac:dyDescent="0.3">
      <c r="B29" s="567" t="s">
        <v>105</v>
      </c>
      <c r="C29" s="567" t="s">
        <v>106</v>
      </c>
      <c r="D29" s="18"/>
      <c r="F29" s="19"/>
      <c r="G29" s="19"/>
      <c r="H29" s="19"/>
    </row>
    <row r="30" spans="2:195" ht="15" customHeight="1" x14ac:dyDescent="0.3">
      <c r="B30" s="567"/>
      <c r="C30" s="567"/>
      <c r="D30" s="18"/>
    </row>
    <row r="31" spans="2:195" ht="15" customHeight="1" x14ac:dyDescent="0.3">
      <c r="B31" s="567"/>
      <c r="C31" s="567"/>
      <c r="D31" s="18"/>
    </row>
    <row r="32" spans="2:195" x14ac:dyDescent="0.3">
      <c r="B32" s="567"/>
      <c r="C32" s="567"/>
      <c r="D32" s="18"/>
    </row>
    <row r="33" spans="2:32" x14ac:dyDescent="0.3">
      <c r="B33" s="567"/>
      <c r="C33" s="567"/>
      <c r="D33" s="18"/>
      <c r="R33" s="16"/>
      <c r="T33" s="16"/>
    </row>
    <row r="34" spans="2:32" x14ac:dyDescent="0.3">
      <c r="B34" s="20" t="s">
        <v>107</v>
      </c>
      <c r="C34" s="20" t="s">
        <v>108</v>
      </c>
      <c r="D34" s="15"/>
    </row>
    <row r="36" spans="2:32" x14ac:dyDescent="0.3">
      <c r="B36" s="581" t="s">
        <v>109</v>
      </c>
      <c r="C36" s="582"/>
      <c r="D36" s="582"/>
      <c r="E36" s="582"/>
      <c r="F36" s="582"/>
      <c r="G36" s="582"/>
      <c r="H36" s="582"/>
      <c r="I36" s="582"/>
      <c r="J36" s="582"/>
      <c r="K36" s="582"/>
      <c r="L36" s="582"/>
      <c r="M36" s="582"/>
      <c r="N36" s="582"/>
      <c r="O36" s="582"/>
      <c r="P36" s="582"/>
      <c r="Q36" s="582"/>
      <c r="R36" s="582"/>
      <c r="S36" s="582"/>
      <c r="T36" s="582"/>
      <c r="U36" s="582"/>
      <c r="V36" s="582"/>
      <c r="W36" s="582"/>
      <c r="X36" s="582"/>
      <c r="Y36" s="582"/>
      <c r="Z36" s="582"/>
      <c r="AA36" s="582"/>
      <c r="AB36" s="582"/>
      <c r="AC36" s="582"/>
      <c r="AD36" s="582"/>
      <c r="AE36" s="582"/>
      <c r="AF36" s="583"/>
    </row>
    <row r="37" spans="2:32" ht="36" customHeight="1" x14ac:dyDescent="0.3">
      <c r="B37" s="567" t="s">
        <v>69</v>
      </c>
      <c r="C37" s="584" t="s">
        <v>70</v>
      </c>
      <c r="D37" s="584"/>
      <c r="E37" s="584"/>
      <c r="F37" s="584"/>
      <c r="G37" s="584"/>
      <c r="H37" s="584"/>
      <c r="I37" s="584"/>
      <c r="J37" s="584"/>
      <c r="K37" s="584"/>
      <c r="L37" s="584"/>
      <c r="M37" s="584"/>
      <c r="N37" s="584"/>
      <c r="O37" s="567" t="s">
        <v>71</v>
      </c>
      <c r="P37" s="567"/>
      <c r="Q37" s="567"/>
      <c r="R37" s="567"/>
      <c r="S37" s="567"/>
      <c r="T37" s="567"/>
      <c r="U37" s="567"/>
      <c r="V37" s="567"/>
      <c r="W37" s="567"/>
      <c r="X37" s="567"/>
      <c r="Y37" s="567"/>
      <c r="Z37" s="567"/>
      <c r="AA37" s="567"/>
      <c r="AB37" s="567"/>
      <c r="AC37" s="567"/>
      <c r="AD37" s="567" t="s">
        <v>72</v>
      </c>
      <c r="AE37" s="585" t="s">
        <v>106</v>
      </c>
      <c r="AF37" s="588" t="s">
        <v>110</v>
      </c>
    </row>
    <row r="38" spans="2:32" ht="28.5" customHeight="1" x14ac:dyDescent="0.3">
      <c r="B38" s="567"/>
      <c r="C38" s="567" t="s">
        <v>74</v>
      </c>
      <c r="D38" s="567"/>
      <c r="E38" s="567"/>
      <c r="F38" s="567"/>
      <c r="G38" s="589" t="s">
        <v>75</v>
      </c>
      <c r="H38" s="590"/>
      <c r="I38" s="590"/>
      <c r="J38" s="590"/>
      <c r="K38" s="590"/>
      <c r="L38" s="14"/>
      <c r="M38" s="14"/>
      <c r="N38" s="14"/>
      <c r="O38" s="589" t="s">
        <v>76</v>
      </c>
      <c r="P38" s="590"/>
      <c r="Q38" s="590"/>
      <c r="R38" s="590"/>
      <c r="S38" s="590"/>
      <c r="T38" s="590"/>
      <c r="U38" s="590"/>
      <c r="V38" s="590"/>
      <c r="W38" s="591"/>
      <c r="X38" s="589" t="s">
        <v>77</v>
      </c>
      <c r="Y38" s="590"/>
      <c r="Z38" s="590"/>
      <c r="AA38" s="590"/>
      <c r="AB38" s="591"/>
      <c r="AC38" s="567" t="s">
        <v>78</v>
      </c>
      <c r="AD38" s="567"/>
      <c r="AE38" s="586"/>
      <c r="AF38" s="588"/>
    </row>
    <row r="39" spans="2:32" ht="54" customHeight="1" x14ac:dyDescent="0.3">
      <c r="B39" s="567"/>
      <c r="C39" s="567"/>
      <c r="D39" s="567"/>
      <c r="E39" s="567"/>
      <c r="F39" s="567"/>
      <c r="G39" s="592" t="s">
        <v>79</v>
      </c>
      <c r="H39" s="593"/>
      <c r="I39" s="593"/>
      <c r="J39" s="593"/>
      <c r="K39" s="593"/>
      <c r="L39" s="594" t="s">
        <v>111</v>
      </c>
      <c r="M39" s="595"/>
      <c r="N39" s="585" t="s">
        <v>81</v>
      </c>
      <c r="O39" s="579" t="s">
        <v>82</v>
      </c>
      <c r="P39" s="596"/>
      <c r="Q39" s="596"/>
      <c r="R39" s="596"/>
      <c r="S39" s="596"/>
      <c r="T39" s="580"/>
      <c r="U39" s="577" t="s">
        <v>83</v>
      </c>
      <c r="V39" s="578"/>
      <c r="W39" s="585" t="s">
        <v>84</v>
      </c>
      <c r="X39" s="577" t="s">
        <v>82</v>
      </c>
      <c r="Y39" s="578"/>
      <c r="Z39" s="577" t="s">
        <v>112</v>
      </c>
      <c r="AA39" s="578"/>
      <c r="AB39" s="568" t="s">
        <v>85</v>
      </c>
      <c r="AC39" s="567"/>
      <c r="AD39" s="567"/>
      <c r="AE39" s="586"/>
      <c r="AF39" s="588"/>
    </row>
    <row r="40" spans="2:32" ht="50.25" customHeight="1" x14ac:dyDescent="0.3">
      <c r="B40" s="567"/>
      <c r="C40" s="567"/>
      <c r="D40" s="567"/>
      <c r="E40" s="567"/>
      <c r="F40" s="567"/>
      <c r="G40" s="568" t="s">
        <v>86</v>
      </c>
      <c r="H40" s="571" t="s">
        <v>87</v>
      </c>
      <c r="I40" s="568" t="s">
        <v>88</v>
      </c>
      <c r="J40" s="568" t="s">
        <v>89</v>
      </c>
      <c r="K40" s="568" t="s">
        <v>90</v>
      </c>
      <c r="L40" s="574" t="s">
        <v>91</v>
      </c>
      <c r="M40" s="568" t="s">
        <v>92</v>
      </c>
      <c r="N40" s="586"/>
      <c r="O40" s="577" t="s">
        <v>93</v>
      </c>
      <c r="P40" s="578"/>
      <c r="Q40" s="579" t="s">
        <v>94</v>
      </c>
      <c r="R40" s="580"/>
      <c r="S40" s="577" t="s">
        <v>95</v>
      </c>
      <c r="T40" s="578"/>
      <c r="U40" s="577" t="s">
        <v>95</v>
      </c>
      <c r="V40" s="578"/>
      <c r="W40" s="586"/>
      <c r="X40" s="565" t="s">
        <v>96</v>
      </c>
      <c r="Y40" s="565" t="s">
        <v>97</v>
      </c>
      <c r="Z40" s="565" t="s">
        <v>96</v>
      </c>
      <c r="AA40" s="565" t="s">
        <v>97</v>
      </c>
      <c r="AB40" s="569"/>
      <c r="AC40" s="567"/>
      <c r="AD40" s="567"/>
      <c r="AE40" s="586"/>
      <c r="AF40" s="588"/>
    </row>
    <row r="41" spans="2:32" x14ac:dyDescent="0.3">
      <c r="B41" s="567"/>
      <c r="C41" s="567" t="s">
        <v>99</v>
      </c>
      <c r="D41" s="567" t="s">
        <v>100</v>
      </c>
      <c r="E41" s="567" t="s">
        <v>101</v>
      </c>
      <c r="F41" s="567" t="s">
        <v>102</v>
      </c>
      <c r="G41" s="569"/>
      <c r="H41" s="572"/>
      <c r="I41" s="569"/>
      <c r="J41" s="569"/>
      <c r="K41" s="569"/>
      <c r="L41" s="575"/>
      <c r="M41" s="569"/>
      <c r="N41" s="586"/>
      <c r="O41" s="565" t="s">
        <v>96</v>
      </c>
      <c r="P41" s="565" t="s">
        <v>97</v>
      </c>
      <c r="Q41" s="565" t="s">
        <v>96</v>
      </c>
      <c r="R41" s="566" t="s">
        <v>97</v>
      </c>
      <c r="S41" s="565" t="s">
        <v>96</v>
      </c>
      <c r="T41" s="565" t="s">
        <v>97</v>
      </c>
      <c r="U41" s="565" t="s">
        <v>96</v>
      </c>
      <c r="V41" s="565" t="s">
        <v>97</v>
      </c>
      <c r="W41" s="586"/>
      <c r="X41" s="565"/>
      <c r="Y41" s="565"/>
      <c r="Z41" s="565"/>
      <c r="AA41" s="565"/>
      <c r="AB41" s="569"/>
      <c r="AC41" s="567"/>
      <c r="AD41" s="567"/>
      <c r="AE41" s="586"/>
      <c r="AF41" s="588"/>
    </row>
    <row r="42" spans="2:32" ht="83.25" customHeight="1" x14ac:dyDescent="0.3">
      <c r="B42" s="567"/>
      <c r="C42" s="567"/>
      <c r="D42" s="567"/>
      <c r="E42" s="567"/>
      <c r="F42" s="567"/>
      <c r="G42" s="570"/>
      <c r="H42" s="573"/>
      <c r="I42" s="570"/>
      <c r="J42" s="570"/>
      <c r="K42" s="570"/>
      <c r="L42" s="576"/>
      <c r="M42" s="570"/>
      <c r="N42" s="587"/>
      <c r="O42" s="565"/>
      <c r="P42" s="565"/>
      <c r="Q42" s="565"/>
      <c r="R42" s="566"/>
      <c r="S42" s="565"/>
      <c r="T42" s="565"/>
      <c r="U42" s="565"/>
      <c r="V42" s="565"/>
      <c r="W42" s="587"/>
      <c r="X42" s="565"/>
      <c r="Y42" s="565"/>
      <c r="Z42" s="565"/>
      <c r="AA42" s="565"/>
      <c r="AB42" s="570"/>
      <c r="AC42" s="567"/>
      <c r="AD42" s="567"/>
      <c r="AE42" s="587"/>
      <c r="AF42" s="588"/>
    </row>
    <row r="43" spans="2:32" ht="43.5" customHeight="1" x14ac:dyDescent="0.3">
      <c r="B43" s="48" t="s">
        <v>113</v>
      </c>
      <c r="C43" s="49">
        <f>F24+F25</f>
        <v>30000000</v>
      </c>
      <c r="D43" s="49">
        <f t="shared" ref="D43:AF43" si="0">G24+G25</f>
        <v>0</v>
      </c>
      <c r="E43" s="49">
        <f t="shared" si="0"/>
        <v>0</v>
      </c>
      <c r="F43" s="49">
        <f t="shared" si="0"/>
        <v>0</v>
      </c>
      <c r="G43" s="49">
        <f t="shared" si="0"/>
        <v>61530000</v>
      </c>
      <c r="H43" s="49">
        <f t="shared" si="0"/>
        <v>0</v>
      </c>
      <c r="I43" s="49">
        <f t="shared" si="0"/>
        <v>0</v>
      </c>
      <c r="J43" s="49">
        <f t="shared" si="0"/>
        <v>0</v>
      </c>
      <c r="K43" s="49">
        <f t="shared" si="0"/>
        <v>0</v>
      </c>
      <c r="L43" s="49">
        <f t="shared" si="0"/>
        <v>0</v>
      </c>
      <c r="M43" s="49">
        <f t="shared" si="0"/>
        <v>0</v>
      </c>
      <c r="N43" s="49">
        <f t="shared" si="0"/>
        <v>0</v>
      </c>
      <c r="O43" s="49">
        <f t="shared" si="0"/>
        <v>0</v>
      </c>
      <c r="P43" s="49">
        <f t="shared" si="0"/>
        <v>0</v>
      </c>
      <c r="Q43" s="49">
        <f t="shared" si="0"/>
        <v>0</v>
      </c>
      <c r="R43" s="49">
        <f t="shared" si="0"/>
        <v>4285710</v>
      </c>
      <c r="S43" s="49">
        <f t="shared" si="0"/>
        <v>0</v>
      </c>
      <c r="T43" s="49">
        <f t="shared" si="0"/>
        <v>0</v>
      </c>
      <c r="U43" s="49">
        <f t="shared" si="0"/>
        <v>0</v>
      </c>
      <c r="V43" s="49">
        <f t="shared" si="0"/>
        <v>0</v>
      </c>
      <c r="W43" s="49">
        <f t="shared" si="0"/>
        <v>0</v>
      </c>
      <c r="X43" s="49">
        <f t="shared" si="0"/>
        <v>0</v>
      </c>
      <c r="Y43" s="49">
        <f t="shared" si="0"/>
        <v>0</v>
      </c>
      <c r="Z43" s="49">
        <f t="shared" si="0"/>
        <v>0</v>
      </c>
      <c r="AA43" s="49">
        <f t="shared" si="0"/>
        <v>0</v>
      </c>
      <c r="AB43" s="49">
        <f t="shared" si="0"/>
        <v>0</v>
      </c>
      <c r="AC43" s="49">
        <f t="shared" si="0"/>
        <v>0</v>
      </c>
      <c r="AD43" s="49">
        <f t="shared" si="0"/>
        <v>0</v>
      </c>
      <c r="AE43" s="49">
        <f t="shared" si="0"/>
        <v>3</v>
      </c>
      <c r="AF43" s="49">
        <f t="shared" si="0"/>
        <v>0</v>
      </c>
    </row>
    <row r="46" spans="2:32" x14ac:dyDescent="0.3">
      <c r="B46" s="561" t="s">
        <v>114</v>
      </c>
      <c r="C46" s="561"/>
      <c r="D46" s="561"/>
      <c r="E46" s="561"/>
      <c r="F46" s="561"/>
      <c r="G46" s="561"/>
      <c r="H46" s="561"/>
      <c r="I46" s="561"/>
      <c r="J46" s="561"/>
      <c r="K46" s="561"/>
      <c r="L46" s="561"/>
      <c r="M46" s="561"/>
      <c r="N46" s="561"/>
      <c r="O46" s="561"/>
      <c r="P46" s="561"/>
      <c r="Q46" s="561"/>
      <c r="R46" s="561"/>
      <c r="S46" s="561"/>
      <c r="T46" s="561"/>
      <c r="U46" s="561"/>
      <c r="V46" s="561"/>
    </row>
    <row r="49" spans="2:14" x14ac:dyDescent="0.3">
      <c r="B49" s="562" t="s">
        <v>115</v>
      </c>
      <c r="C49" s="563"/>
      <c r="D49" s="21"/>
      <c r="F49" s="564" t="s">
        <v>116</v>
      </c>
      <c r="G49" s="564"/>
      <c r="H49" s="564"/>
      <c r="I49" s="564"/>
      <c r="J49" s="21"/>
      <c r="K49" s="21"/>
      <c r="L49" s="21"/>
      <c r="M49" s="21"/>
      <c r="N49" s="21"/>
    </row>
    <row r="50" spans="2:14" x14ac:dyDescent="0.3">
      <c r="B50" s="22"/>
      <c r="C50" s="23"/>
      <c r="D50" s="24"/>
      <c r="F50" s="22"/>
      <c r="G50" s="25"/>
      <c r="H50" s="25"/>
      <c r="I50" s="23"/>
      <c r="J50" s="24"/>
      <c r="K50" s="24"/>
      <c r="L50" s="24"/>
      <c r="M50" s="24"/>
      <c r="N50" s="24"/>
    </row>
  </sheetData>
  <mergeCells count="107">
    <mergeCell ref="D2:M3"/>
    <mergeCell ref="D9:F9"/>
    <mergeCell ref="D11:F11"/>
    <mergeCell ref="D13:F13"/>
    <mergeCell ref="D14:F14"/>
    <mergeCell ref="B18:B23"/>
    <mergeCell ref="C18:C23"/>
    <mergeCell ref="D18:D23"/>
    <mergeCell ref="E18:E23"/>
    <mergeCell ref="F18:Q18"/>
    <mergeCell ref="R18:AF18"/>
    <mergeCell ref="AG18:AG23"/>
    <mergeCell ref="AH18:AH23"/>
    <mergeCell ref="F19:I21"/>
    <mergeCell ref="J19:N19"/>
    <mergeCell ref="R19:Z19"/>
    <mergeCell ref="AA19:AE19"/>
    <mergeCell ref="AF19:AF23"/>
    <mergeCell ref="J20:N20"/>
    <mergeCell ref="O20:P20"/>
    <mergeCell ref="AE20:AE23"/>
    <mergeCell ref="J21:J23"/>
    <mergeCell ref="K21:K23"/>
    <mergeCell ref="L21:L23"/>
    <mergeCell ref="M21:M23"/>
    <mergeCell ref="N21:N23"/>
    <mergeCell ref="O21:O23"/>
    <mergeCell ref="P21:P23"/>
    <mergeCell ref="R21:S21"/>
    <mergeCell ref="T21:U21"/>
    <mergeCell ref="Q20:Q23"/>
    <mergeCell ref="R20:W20"/>
    <mergeCell ref="X20:Y20"/>
    <mergeCell ref="Z20:Z23"/>
    <mergeCell ref="AA20:AB20"/>
    <mergeCell ref="AC20:AD20"/>
    <mergeCell ref="V21:W21"/>
    <mergeCell ref="X21:Y21"/>
    <mergeCell ref="AA21:AA23"/>
    <mergeCell ref="AB21:AB23"/>
    <mergeCell ref="V22:V23"/>
    <mergeCell ref="W22:W23"/>
    <mergeCell ref="X22:X23"/>
    <mergeCell ref="Y22:Y23"/>
    <mergeCell ref="B29:B33"/>
    <mergeCell ref="C29:C33"/>
    <mergeCell ref="AC21:AC23"/>
    <mergeCell ref="AD21:AD23"/>
    <mergeCell ref="F22:F23"/>
    <mergeCell ref="G22:G23"/>
    <mergeCell ref="H22:H23"/>
    <mergeCell ref="I22:I23"/>
    <mergeCell ref="R22:R23"/>
    <mergeCell ref="S22:S23"/>
    <mergeCell ref="T22:T23"/>
    <mergeCell ref="U22:U23"/>
    <mergeCell ref="B36:AF36"/>
    <mergeCell ref="B37:B42"/>
    <mergeCell ref="C37:N37"/>
    <mergeCell ref="O37:AC37"/>
    <mergeCell ref="AD37:AD42"/>
    <mergeCell ref="AE37:AE42"/>
    <mergeCell ref="AF37:AF42"/>
    <mergeCell ref="C38:F40"/>
    <mergeCell ref="G38:K38"/>
    <mergeCell ref="O38:W38"/>
    <mergeCell ref="X38:AB38"/>
    <mergeCell ref="AC38:AC42"/>
    <mergeCell ref="G39:K39"/>
    <mergeCell ref="L39:M39"/>
    <mergeCell ref="N39:N42"/>
    <mergeCell ref="O39:T39"/>
    <mergeCell ref="U39:V39"/>
    <mergeCell ref="W39:W42"/>
    <mergeCell ref="X39:Y39"/>
    <mergeCell ref="Z39:AA39"/>
    <mergeCell ref="S40:T40"/>
    <mergeCell ref="U40:V40"/>
    <mergeCell ref="X40:X42"/>
    <mergeCell ref="Y40:Y42"/>
    <mergeCell ref="Z40:Z42"/>
    <mergeCell ref="AA40:AA42"/>
    <mergeCell ref="AB39:AB42"/>
    <mergeCell ref="G40:G42"/>
    <mergeCell ref="H40:H42"/>
    <mergeCell ref="I40:I42"/>
    <mergeCell ref="J40:J42"/>
    <mergeCell ref="K40:K42"/>
    <mergeCell ref="L40:L42"/>
    <mergeCell ref="M40:M42"/>
    <mergeCell ref="O40:P40"/>
    <mergeCell ref="Q40:R40"/>
    <mergeCell ref="B46:V46"/>
    <mergeCell ref="B49:C49"/>
    <mergeCell ref="F49:I49"/>
    <mergeCell ref="Q41:Q42"/>
    <mergeCell ref="R41:R42"/>
    <mergeCell ref="S41:S42"/>
    <mergeCell ref="T41:T42"/>
    <mergeCell ref="U41:U42"/>
    <mergeCell ref="V41:V42"/>
    <mergeCell ref="C41:C42"/>
    <mergeCell ref="D41:D42"/>
    <mergeCell ref="E41:E42"/>
    <mergeCell ref="F41:F42"/>
    <mergeCell ref="O41:O42"/>
    <mergeCell ref="P41:P42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0D2347-DACC-4CC7-965F-19AEDEBA3817}">
  <dimension ref="B2:F18"/>
  <sheetViews>
    <sheetView topLeftCell="A20" workbookViewId="0">
      <selection sqref="A1:XFD1048576"/>
    </sheetView>
  </sheetViews>
  <sheetFormatPr baseColWidth="10" defaultColWidth="11.44140625" defaultRowHeight="14.4" x14ac:dyDescent="0.3"/>
  <cols>
    <col min="1" max="1" width="11.44140625" style="57"/>
    <col min="2" max="2" width="18.44140625" style="57" customWidth="1"/>
    <col min="3" max="3" width="17.5546875" style="57" customWidth="1"/>
    <col min="4" max="4" width="13.5546875" style="57" bestFit="1" customWidth="1"/>
    <col min="5" max="5" width="19.21875" style="57" customWidth="1"/>
    <col min="6" max="6" width="17.44140625" style="57" customWidth="1"/>
    <col min="7" max="16384" width="11.44140625" style="57"/>
  </cols>
  <sheetData>
    <row r="2" spans="2:6" ht="15" thickBot="1" x14ac:dyDescent="0.35"/>
    <row r="3" spans="2:6" ht="16.8" x14ac:dyDescent="0.3">
      <c r="B3" s="603" t="s">
        <v>179</v>
      </c>
      <c r="C3" s="604"/>
      <c r="D3" s="604"/>
      <c r="E3" s="604"/>
      <c r="F3" s="605"/>
    </row>
    <row r="4" spans="2:6" ht="16.8" thickBot="1" x14ac:dyDescent="0.45">
      <c r="B4" s="107" t="s">
        <v>151</v>
      </c>
      <c r="C4" s="108" t="s">
        <v>152</v>
      </c>
      <c r="D4" s="108" t="s">
        <v>153</v>
      </c>
      <c r="E4" s="108" t="s">
        <v>24</v>
      </c>
      <c r="F4" s="109" t="s">
        <v>154</v>
      </c>
    </row>
    <row r="5" spans="2:6" ht="16.2" x14ac:dyDescent="0.3">
      <c r="B5" s="110">
        <v>1</v>
      </c>
      <c r="C5" s="111">
        <v>0</v>
      </c>
      <c r="D5" s="111">
        <v>10901628</v>
      </c>
      <c r="E5" s="112">
        <v>0</v>
      </c>
      <c r="F5" s="113">
        <v>0</v>
      </c>
    </row>
    <row r="6" spans="2:6" ht="16.2" x14ac:dyDescent="0.3">
      <c r="B6" s="114">
        <v>2</v>
      </c>
      <c r="C6" s="111">
        <v>10901628</v>
      </c>
      <c r="D6" s="111">
        <v>24225840</v>
      </c>
      <c r="E6" s="112">
        <v>0.04</v>
      </c>
      <c r="F6" s="113">
        <v>436065.12</v>
      </c>
    </row>
    <row r="7" spans="2:6" ht="16.2" x14ac:dyDescent="0.3">
      <c r="B7" s="114">
        <v>3</v>
      </c>
      <c r="C7" s="115">
        <v>24225840</v>
      </c>
      <c r="D7" s="116">
        <v>40376400</v>
      </c>
      <c r="E7" s="117">
        <v>0.08</v>
      </c>
      <c r="F7" s="115">
        <v>1405098.72</v>
      </c>
    </row>
    <row r="8" spans="2:6" ht="16.2" x14ac:dyDescent="0.3">
      <c r="B8" s="114">
        <v>4</v>
      </c>
      <c r="C8" s="115">
        <v>40376400</v>
      </c>
      <c r="D8" s="116">
        <v>56526960</v>
      </c>
      <c r="E8" s="117">
        <v>0.13500000000000001</v>
      </c>
      <c r="F8" s="115">
        <v>3625800.72</v>
      </c>
    </row>
    <row r="9" spans="2:6" ht="16.2" x14ac:dyDescent="0.3">
      <c r="B9" s="114">
        <v>5</v>
      </c>
      <c r="C9" s="115">
        <v>56526960</v>
      </c>
      <c r="D9" s="116">
        <v>72677520</v>
      </c>
      <c r="E9" s="117">
        <v>0.23</v>
      </c>
      <c r="F9" s="115">
        <v>8995861.9199999999</v>
      </c>
    </row>
    <row r="10" spans="2:6" ht="16.2" x14ac:dyDescent="0.3">
      <c r="B10" s="114">
        <v>6</v>
      </c>
      <c r="C10" s="115">
        <v>72677520</v>
      </c>
      <c r="D10" s="116">
        <v>96903360</v>
      </c>
      <c r="E10" s="117">
        <v>0.30399999999999999</v>
      </c>
      <c r="F10" s="115">
        <v>14373998.4</v>
      </c>
    </row>
    <row r="11" spans="2:6" ht="16.2" x14ac:dyDescent="0.3">
      <c r="B11" s="114">
        <v>7</v>
      </c>
      <c r="C11" s="115">
        <v>96903360</v>
      </c>
      <c r="D11" s="116">
        <v>250333680</v>
      </c>
      <c r="E11" s="117">
        <v>0.35</v>
      </c>
      <c r="F11" s="115">
        <v>18831552.960000001</v>
      </c>
    </row>
    <row r="12" spans="2:6" ht="16.2" x14ac:dyDescent="0.3">
      <c r="B12" s="114">
        <v>8</v>
      </c>
      <c r="C12" s="115">
        <v>250333680</v>
      </c>
      <c r="D12" s="116" t="s">
        <v>180</v>
      </c>
      <c r="E12" s="117">
        <v>0.4</v>
      </c>
      <c r="F12" s="115">
        <v>31348236.960000001</v>
      </c>
    </row>
    <row r="17" s="57" customFormat="1" x14ac:dyDescent="0.3"/>
    <row r="18" s="57" customFormat="1" x14ac:dyDescent="0.3"/>
  </sheetData>
  <mergeCells count="1">
    <mergeCell ref="B3:F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Antecedentes</vt:lpstr>
      <vt:lpstr>RRE 14 D) N°3</vt:lpstr>
      <vt:lpstr>F22 - ANVERSO</vt:lpstr>
      <vt:lpstr>F22 - REVERSO</vt:lpstr>
      <vt:lpstr>F22- SOCIO MARTINEZ</vt:lpstr>
      <vt:lpstr>F22 - SOCIO SANCHEZ</vt:lpstr>
      <vt:lpstr>DJ 1948</vt:lpstr>
      <vt:lpstr>Tabla IGC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elias2</dc:creator>
  <cp:lastModifiedBy>LENOVO</cp:lastModifiedBy>
  <cp:lastPrinted>2020-08-19T21:08:22Z</cp:lastPrinted>
  <dcterms:created xsi:type="dcterms:W3CDTF">2017-08-03T18:16:17Z</dcterms:created>
  <dcterms:modified xsi:type="dcterms:W3CDTF">2025-02-07T12:17:01Z</dcterms:modified>
</cp:coreProperties>
</file>